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defaultThemeVersion="166925"/>
  <mc:AlternateContent xmlns:mc="http://schemas.openxmlformats.org/markup-compatibility/2006">
    <mc:Choice Requires="x15">
      <x15ac:absPath xmlns:x15ac="http://schemas.microsoft.com/office/spreadsheetml/2010/11/ac" url="/Users/philipjessop/Publications (submitted)/23 impact metrics/revised version/"/>
    </mc:Choice>
  </mc:AlternateContent>
  <xr:revisionPtr revIDLastSave="0" documentId="13_ncr:1_{D22FAA75-1DBB-C84C-9B9D-73E9BF36869F}" xr6:coauthVersionLast="47" xr6:coauthVersionMax="47" xr10:uidLastSave="{00000000-0000-0000-0000-000000000000}"/>
  <bookViews>
    <workbookView xWindow="880" yWindow="500" windowWidth="40880" windowHeight="25420" xr2:uid="{F44897AD-177E-2E48-AEE8-A2A8CF1C289D}"/>
  </bookViews>
  <sheets>
    <sheet name="Introduction" sheetId="16" r:id="rId1"/>
    <sheet name="Global Warming" sheetId="3" r:id="rId2"/>
    <sheet name="Ozone Depletion" sheetId="4" r:id="rId3"/>
    <sheet name="Smog Formation" sheetId="5" r:id="rId4"/>
    <sheet name="POCP" sheetId="12" r:id="rId5"/>
    <sheet name="Acidification" sheetId="6" r:id="rId6"/>
    <sheet name="Eutrophication" sheetId="7" r:id="rId7"/>
    <sheet name="Human Toxicity" sheetId="1" r:id="rId8"/>
    <sheet name="Human Toxicity (ingestion)" sheetId="17" r:id="rId9"/>
    <sheet name="Human Toxicity (inhalation)" sheetId="18" r:id="rId10"/>
    <sheet name="Freshwater ecotoxicity" sheetId="15" r:id="rId11"/>
    <sheet name="Terrestrial ecotoxicity" sheetId="2" r:id="rId12"/>
    <sheet name="Abiotic Depletion" sheetId="9" r:id="rId1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4" i="18" l="1"/>
  <c r="I63" i="18"/>
  <c r="M23" i="18" l="1"/>
  <c r="L23" i="18"/>
  <c r="L41" i="17"/>
  <c r="M32" i="17"/>
  <c r="O32" i="17"/>
  <c r="L32" i="17"/>
  <c r="L23" i="17"/>
  <c r="M23" i="17"/>
  <c r="N23" i="18" l="1"/>
  <c r="O23" i="18"/>
  <c r="G41" i="17"/>
  <c r="N32" i="17"/>
  <c r="P32" i="17" s="1"/>
  <c r="Q32" i="17" s="1"/>
  <c r="G32" i="17" s="1"/>
  <c r="O23" i="17"/>
  <c r="N23" i="17"/>
  <c r="P23" i="18" l="1"/>
  <c r="P23" i="17"/>
  <c r="Q23" i="17" s="1"/>
  <c r="G23" i="17" s="1"/>
  <c r="Q23" i="18" l="1"/>
  <c r="G23" i="18" s="1"/>
  <c r="J11" i="7"/>
  <c r="G17" i="3"/>
  <c r="C18" i="5"/>
  <c r="C17" i="5"/>
  <c r="C20" i="5"/>
  <c r="C21" i="5"/>
  <c r="C22" i="5"/>
  <c r="C23" i="5"/>
  <c r="C24" i="5"/>
  <c r="C25" i="5"/>
  <c r="C26" i="5"/>
  <c r="C27" i="5"/>
  <c r="C28" i="5"/>
  <c r="C30" i="5"/>
  <c r="C31" i="5"/>
  <c r="C32" i="5"/>
  <c r="C33" i="5"/>
  <c r="C34" i="5"/>
  <c r="C35" i="5"/>
  <c r="C36" i="5"/>
  <c r="C38" i="5"/>
  <c r="C39" i="5"/>
  <c r="C41" i="5"/>
  <c r="C42" i="5"/>
  <c r="C43" i="5"/>
  <c r="C44" i="5"/>
  <c r="C45" i="5"/>
  <c r="C47" i="5"/>
  <c r="C48" i="5"/>
  <c r="C49" i="5"/>
  <c r="C50" i="5"/>
  <c r="C51" i="5"/>
  <c r="C53" i="5"/>
  <c r="C54" i="5"/>
  <c r="C55" i="5"/>
  <c r="C56" i="5"/>
  <c r="C57" i="5"/>
  <c r="C58" i="5"/>
  <c r="C59" i="5"/>
  <c r="C60" i="5"/>
  <c r="C62" i="5"/>
  <c r="C63" i="5"/>
  <c r="C64" i="5"/>
  <c r="C65" i="5"/>
  <c r="C66" i="5"/>
  <c r="C67" i="5"/>
  <c r="C69" i="5"/>
  <c r="C70" i="5"/>
  <c r="C71" i="5"/>
  <c r="C72" i="5"/>
  <c r="C73" i="5"/>
  <c r="C74" i="5"/>
  <c r="C75" i="5"/>
  <c r="C77" i="5"/>
  <c r="C78" i="5"/>
  <c r="C79" i="5"/>
  <c r="C80" i="5"/>
  <c r="C81" i="5"/>
  <c r="C83" i="5"/>
  <c r="C84" i="5"/>
  <c r="C85" i="5"/>
  <c r="C86" i="5"/>
  <c r="C87" i="5"/>
  <c r="C88" i="5"/>
  <c r="C89" i="5"/>
  <c r="C91" i="5"/>
  <c r="C92" i="5"/>
  <c r="C93" i="5"/>
  <c r="C94" i="5"/>
  <c r="C95" i="5"/>
  <c r="C96" i="5"/>
  <c r="C97" i="5"/>
  <c r="C98" i="5"/>
  <c r="C99" i="5"/>
  <c r="C101" i="5"/>
  <c r="C102" i="5"/>
  <c r="C103" i="5"/>
  <c r="C104" i="5"/>
  <c r="C16" i="5"/>
  <c r="I13" i="6"/>
  <c r="B15" i="1"/>
  <c r="B33" i="6"/>
  <c r="B32" i="6"/>
  <c r="B27" i="6"/>
  <c r="B21" i="6"/>
</calcChain>
</file>

<file path=xl/sharedStrings.xml><?xml version="1.0" encoding="utf-8"?>
<sst xmlns="http://schemas.openxmlformats.org/spreadsheetml/2006/main" count="1085" uniqueCount="723">
  <si>
    <t>Substance</t>
  </si>
  <si>
    <t>Ammonia</t>
  </si>
  <si>
    <t>Hydrogen chloride</t>
  </si>
  <si>
    <t>Hydrogen fluoride</t>
  </si>
  <si>
    <t>Hydrogen sulfide</t>
  </si>
  <si>
    <t>Nitric acid</t>
  </si>
  <si>
    <t>Nitrogen dioxide</t>
  </si>
  <si>
    <t>Nitrogen monoxide</t>
  </si>
  <si>
    <t>Phosphoric acid</t>
  </si>
  <si>
    <t>Sulfur dioxide</t>
  </si>
  <si>
    <t>Sulfur trioxide</t>
  </si>
  <si>
    <t>Nitrate</t>
  </si>
  <si>
    <t>Nitrogen</t>
  </si>
  <si>
    <t>Phosphate</t>
  </si>
  <si>
    <t>Phosphorous (V) oxide</t>
  </si>
  <si>
    <r>
      <t xml:space="preserve">Ozone Depletion Potential (ODP) </t>
    </r>
    <r>
      <rPr>
        <sz val="12"/>
        <color theme="1"/>
        <rFont val="Calibri"/>
        <family val="2"/>
        <scheme val="minor"/>
      </rPr>
      <t>(in kg CFC-11-equivalents/kg)</t>
    </r>
  </si>
  <si>
    <t>1,1,1-trichloroethane</t>
  </si>
  <si>
    <t>CFC-11</t>
  </si>
  <si>
    <t>CFC-113</t>
  </si>
  <si>
    <t>CFC-114</t>
  </si>
  <si>
    <t>CFC-115</t>
  </si>
  <si>
    <t>CFC-12</t>
  </si>
  <si>
    <t>HCFC-124</t>
  </si>
  <si>
    <t>Methyl bromide</t>
  </si>
  <si>
    <t>Methyl chloride</t>
  </si>
  <si>
    <t>Tetrachloromethane</t>
  </si>
  <si>
    <t>1,2-dichloroethane</t>
  </si>
  <si>
    <t>1,4-dichlorobenzene</t>
  </si>
  <si>
    <r>
      <t xml:space="preserve">Photochemical Ozone Creation Potential (POCP) </t>
    </r>
    <r>
      <rPr>
        <sz val="12"/>
        <color rgb="FF000000"/>
        <rFont val="Calibri"/>
        <family val="2"/>
        <scheme val="minor"/>
      </rPr>
      <t>(in kg ethylene-equivalents/kg)</t>
    </r>
  </si>
  <si>
    <t>1-propanol</t>
  </si>
  <si>
    <r>
      <t xml:space="preserve">Global Warming Potential (GWP) </t>
    </r>
    <r>
      <rPr>
        <sz val="12"/>
        <color theme="1"/>
        <rFont val="Calibri"/>
        <family val="2"/>
        <scheme val="minor"/>
      </rPr>
      <t>(in kg CO2-equivalents/kg)</t>
    </r>
  </si>
  <si>
    <t>Carbon dioxide</t>
  </si>
  <si>
    <t>Dichloromethane</t>
  </si>
  <si>
    <t>HFC-134</t>
  </si>
  <si>
    <t>HFC-134a</t>
  </si>
  <si>
    <t>HFC-227ea</t>
  </si>
  <si>
    <t>HFC-245ca</t>
  </si>
  <si>
    <t>HFC-43-10mee</t>
  </si>
  <si>
    <t>Methane</t>
  </si>
  <si>
    <r>
      <t xml:space="preserve">Abiotic Depletion Potential (ADP) </t>
    </r>
    <r>
      <rPr>
        <sz val="12"/>
        <color theme="1"/>
        <rFont val="Calibri"/>
        <family val="2"/>
        <scheme val="minor"/>
      </rPr>
      <t>(in kg antimony-equivalents/kg)</t>
    </r>
  </si>
  <si>
    <t>Actinium (Ac)</t>
  </si>
  <si>
    <t>Aluminum (Al)</t>
  </si>
  <si>
    <t>Antimony (Sb)</t>
  </si>
  <si>
    <t>Argon (Ar)</t>
  </si>
  <si>
    <t>Arsenic (As)</t>
  </si>
  <si>
    <t>Barium (Ba)</t>
  </si>
  <si>
    <t>Berylium (Be)</t>
  </si>
  <si>
    <t>Bismuth (Bi)</t>
  </si>
  <si>
    <t>Boron (B)</t>
  </si>
  <si>
    <t>Bromine (Br)</t>
  </si>
  <si>
    <t>Cadmium (Cd)</t>
  </si>
  <si>
    <t>Calcium (Ca)</t>
  </si>
  <si>
    <t>Cerium (Ce)</t>
  </si>
  <si>
    <t>Cesium (Cs)</t>
  </si>
  <si>
    <t>Chlorine (Cl)</t>
  </si>
  <si>
    <t>Chromium (Cr)</t>
  </si>
  <si>
    <t>Cobalt (Co)</t>
  </si>
  <si>
    <t>Copper (Cu)</t>
  </si>
  <si>
    <t>Dysprosium (Dy)</t>
  </si>
  <si>
    <t>Erbium (Er)</t>
  </si>
  <si>
    <t>Europium (Eu)</t>
  </si>
  <si>
    <t>Fluorine (F)</t>
  </si>
  <si>
    <t>Gadolinium (Gd)</t>
  </si>
  <si>
    <t>Gallium (Ga)</t>
  </si>
  <si>
    <t>Germanium (Ge)</t>
  </si>
  <si>
    <t>Gold (Au)</t>
  </si>
  <si>
    <t>Hafnium (Hf)</t>
  </si>
  <si>
    <t>Helium (He)</t>
  </si>
  <si>
    <t>Holmium (Ho)</t>
  </si>
  <si>
    <t>Indium (In)</t>
  </si>
  <si>
    <t>Iodine (I)</t>
  </si>
  <si>
    <t>Iridium (Ir)</t>
  </si>
  <si>
    <t>Iron (Fe)</t>
  </si>
  <si>
    <t>Krypton (Kr)</t>
  </si>
  <si>
    <t>Lanthanum (La)</t>
  </si>
  <si>
    <t>Lead (Pb)</t>
  </si>
  <si>
    <t>Lithium (Li)</t>
  </si>
  <si>
    <t>Lutetium (Lu)</t>
  </si>
  <si>
    <t>Magnesium (Mg)</t>
  </si>
  <si>
    <t>Manganese (Mn)</t>
  </si>
  <si>
    <t>Mercury (Hg)</t>
  </si>
  <si>
    <t>Molybdenum (Mo)</t>
  </si>
  <si>
    <t>Neon (Ne)</t>
  </si>
  <si>
    <t>Nickel (Ni)</t>
  </si>
  <si>
    <t>Niobium (Nb)</t>
  </si>
  <si>
    <t>Neodymium (Nd)</t>
  </si>
  <si>
    <t>Osmium (Os)</t>
  </si>
  <si>
    <t>Palladium (Pd)</t>
  </si>
  <si>
    <t>Platinum (Pt)</t>
  </si>
  <si>
    <t>Polonium (Po)</t>
  </si>
  <si>
    <t>Praseodymium (Pr)</t>
  </si>
  <si>
    <t>Proactinium (Pa)</t>
  </si>
  <si>
    <t>Potassium (K)</t>
  </si>
  <si>
    <t>Radium (Ra)</t>
  </si>
  <si>
    <t>Radon (Rn)</t>
  </si>
  <si>
    <t>Rhenium (Re)</t>
  </si>
  <si>
    <t>Rhodium (Rh)</t>
  </si>
  <si>
    <t>Rubidium (Rb)</t>
  </si>
  <si>
    <t>Ruthenium (Ru)</t>
  </si>
  <si>
    <t>Samarium (Sm)</t>
  </si>
  <si>
    <t>Scandium (Sc)</t>
  </si>
  <si>
    <t>Selenium (Se)</t>
  </si>
  <si>
    <t>Silicon (Si)</t>
  </si>
  <si>
    <t>Silver (Ag)</t>
  </si>
  <si>
    <t>Sodium (Na)</t>
  </si>
  <si>
    <t>Strontium (Sr)</t>
  </si>
  <si>
    <t>Tantalum (Ta)</t>
  </si>
  <si>
    <t>Tellurium (Te)</t>
  </si>
  <si>
    <t>Terbium (Tb)</t>
  </si>
  <si>
    <t>Thallium (Tl)</t>
  </si>
  <si>
    <t>Thorium (Th)</t>
  </si>
  <si>
    <t>Thulium (Tm)</t>
  </si>
  <si>
    <t>Tin (Sn)</t>
  </si>
  <si>
    <t>Titanium (Ti)</t>
  </si>
  <si>
    <t>Tungsten (W)</t>
  </si>
  <si>
    <t>Uranium (U)</t>
  </si>
  <si>
    <t>Vanadium (V)</t>
  </si>
  <si>
    <t>Xenon (Xe)</t>
  </si>
  <si>
    <t>Ytterbium (Yb)</t>
  </si>
  <si>
    <t>Yttrium (Y)</t>
  </si>
  <si>
    <t>Zinc (Zn)</t>
  </si>
  <si>
    <t>Zirconium (Zr)</t>
  </si>
  <si>
    <r>
      <t xml:space="preserve">Acidification Potential (AP) </t>
    </r>
    <r>
      <rPr>
        <sz val="12"/>
        <color theme="1"/>
        <rFont val="Calibri"/>
        <family val="2"/>
        <scheme val="minor"/>
      </rPr>
      <t>(in kg SO2-equivalents/kg)</t>
    </r>
  </si>
  <si>
    <t>Sulphur (S); Sulfur</t>
  </si>
  <si>
    <t>Phosphorus (P)</t>
  </si>
  <si>
    <t>Perfluorobutane</t>
  </si>
  <si>
    <t>Perfluoroethane</t>
  </si>
  <si>
    <t>Perfluorohexane</t>
  </si>
  <si>
    <t>Perfluoropentane</t>
  </si>
  <si>
    <t>Perfluoropropane</t>
  </si>
  <si>
    <t>Sulphur hexafluoride</t>
  </si>
  <si>
    <t>Trichloromethane</t>
  </si>
  <si>
    <t>Jackson de Verteuil, Philip G. Jessop*, and Amanda Bongers*</t>
  </si>
  <si>
    <t>It is not intended to be used for Life Cycle Assessment but rather to assist instructors in teaching concepts of green chemistry.</t>
  </si>
  <si>
    <t>HUMAN TOXICITY POTENTIALS (HTP)</t>
  </si>
  <si>
    <t>TERRESTRIAL ECOTOXICITY POTENTIALS (TETP)</t>
  </si>
  <si>
    <t>GLOBAL WARMING POTENTIALS (GWP)</t>
  </si>
  <si>
    <t>SMOG FORMATION POTENTIALS (SFP)</t>
  </si>
  <si>
    <t>PHOTOCHEMICAL OZONE CREATION POTENTIALS (POCP)</t>
  </si>
  <si>
    <t>ACIDIFICATION POTENTIALS (AP)</t>
  </si>
  <si>
    <t>ABIOTIC DEPLETION POTENTIALS (ADP)</t>
  </si>
  <si>
    <t xml:space="preserve">Notes: </t>
  </si>
  <si>
    <r>
      <t>Reference compound:</t>
    </r>
    <r>
      <rPr>
        <sz val="12"/>
        <color rgb="FF000000"/>
        <rFont val="Calibri"/>
        <family val="2"/>
        <scheme val="minor"/>
      </rPr>
      <t xml:space="preserve"> </t>
    </r>
  </si>
  <si>
    <r>
      <rPr>
        <b/>
        <sz val="12"/>
        <color theme="1"/>
        <rFont val="Calibri"/>
        <family val="2"/>
        <scheme val="minor"/>
      </rPr>
      <t>Reference compound:</t>
    </r>
    <r>
      <rPr>
        <sz val="12"/>
        <color theme="1"/>
        <rFont val="Calibri"/>
        <family val="2"/>
        <scheme val="minor"/>
      </rPr>
      <t xml:space="preserve"> </t>
    </r>
  </si>
  <si>
    <t>Equation defining the potential:</t>
  </si>
  <si>
    <t>Equation defining the impact:</t>
  </si>
  <si>
    <r>
      <t>I</t>
    </r>
    <r>
      <rPr>
        <sz val="8"/>
        <color theme="1"/>
        <rFont val="Calibri (Body)"/>
      </rPr>
      <t>AD</t>
    </r>
    <r>
      <rPr>
        <sz val="12"/>
        <color theme="1"/>
        <rFont val="Calibri"/>
        <family val="2"/>
        <scheme val="minor"/>
      </rPr>
      <t xml:space="preserve"> = ADP • m</t>
    </r>
  </si>
  <si>
    <r>
      <t>I</t>
    </r>
    <r>
      <rPr>
        <sz val="8"/>
        <color theme="1"/>
        <rFont val="Calibri (Body)"/>
      </rPr>
      <t>HT</t>
    </r>
    <r>
      <rPr>
        <sz val="12"/>
        <color theme="1"/>
        <rFont val="Calibri"/>
        <family val="2"/>
        <scheme val="minor"/>
      </rPr>
      <t xml:space="preserve"> = HTP • m</t>
    </r>
  </si>
  <si>
    <t>where m = the mass of compound released into the environment</t>
  </si>
  <si>
    <r>
      <t>I</t>
    </r>
    <r>
      <rPr>
        <sz val="8"/>
        <color theme="1"/>
        <rFont val="Calibri (Body)"/>
      </rPr>
      <t>FAET</t>
    </r>
    <r>
      <rPr>
        <sz val="12"/>
        <color theme="1"/>
        <rFont val="Calibri"/>
        <family val="2"/>
        <scheme val="minor"/>
      </rPr>
      <t xml:space="preserve"> = FAETP • m</t>
    </r>
  </si>
  <si>
    <t>OZONE DEPLETION POTENTIAL (ODP)</t>
  </si>
  <si>
    <r>
      <t>I</t>
    </r>
    <r>
      <rPr>
        <sz val="8"/>
        <color theme="1"/>
        <rFont val="Calibri (Body)"/>
      </rPr>
      <t>TET</t>
    </r>
    <r>
      <rPr>
        <sz val="12"/>
        <color theme="1"/>
        <rFont val="Calibri"/>
        <family val="2"/>
        <scheme val="minor"/>
      </rPr>
      <t xml:space="preserve"> = TETP • m</t>
    </r>
  </si>
  <si>
    <r>
      <t>I</t>
    </r>
    <r>
      <rPr>
        <sz val="8"/>
        <color theme="1"/>
        <rFont val="Calibri (Body)"/>
      </rPr>
      <t>GW</t>
    </r>
    <r>
      <rPr>
        <sz val="12"/>
        <color theme="1"/>
        <rFont val="Calibri"/>
        <family val="2"/>
        <scheme val="minor"/>
      </rPr>
      <t xml:space="preserve"> = GWP • m</t>
    </r>
  </si>
  <si>
    <r>
      <t>I</t>
    </r>
    <r>
      <rPr>
        <sz val="8"/>
        <color theme="1"/>
        <rFont val="Calibri (Body)"/>
      </rPr>
      <t>OD</t>
    </r>
    <r>
      <rPr>
        <sz val="12"/>
        <color theme="1"/>
        <rFont val="Calibri"/>
        <family val="2"/>
        <scheme val="minor"/>
      </rPr>
      <t xml:space="preserve"> = ODP • m</t>
    </r>
  </si>
  <si>
    <r>
      <t>I</t>
    </r>
    <r>
      <rPr>
        <sz val="8"/>
        <color theme="1"/>
        <rFont val="Calibri (Body)"/>
      </rPr>
      <t>POC</t>
    </r>
    <r>
      <rPr>
        <sz val="12"/>
        <color theme="1"/>
        <rFont val="Calibri"/>
        <family val="2"/>
        <scheme val="minor"/>
      </rPr>
      <t xml:space="preserve"> = POCP • m</t>
    </r>
  </si>
  <si>
    <r>
      <t>I</t>
    </r>
    <r>
      <rPr>
        <sz val="8"/>
        <color theme="1"/>
        <rFont val="Calibri (Body)"/>
      </rPr>
      <t>AP</t>
    </r>
    <r>
      <rPr>
        <sz val="12"/>
        <color theme="1"/>
        <rFont val="Calibri"/>
        <family val="2"/>
        <scheme val="minor"/>
      </rPr>
      <t xml:space="preserve"> = AP • m</t>
    </r>
  </si>
  <si>
    <t>where MW = molecular weight of the compound, and α = number of acidic protons in the Brønsted acid that forms upon oxidation and hydration in the atmosphere.</t>
  </si>
  <si>
    <t>• Gases that are emitted to the atmosphere become oxidized and hydrated to make Brønsted acids</t>
  </si>
  <si>
    <t>• For NH3, α = 1 because the Brønsted acid that forms from NH3 is HNO3, which has only one acidic proton.</t>
  </si>
  <si>
    <t>• Some LCA systems separate EP into three separate potentials for land, freshwater and marine environments</t>
  </si>
  <si>
    <t>• For a gas emitted to air, EP is negligible.</t>
  </si>
  <si>
    <t>EUTROPHICATION POTENTIALS (EP)</t>
  </si>
  <si>
    <r>
      <t>I</t>
    </r>
    <r>
      <rPr>
        <sz val="8"/>
        <color theme="1"/>
        <rFont val="Calibri (Body)"/>
      </rPr>
      <t>EU</t>
    </r>
    <r>
      <rPr>
        <sz val="12"/>
        <color theme="1"/>
        <rFont val="Calibri"/>
        <family val="2"/>
        <scheme val="minor"/>
      </rPr>
      <t xml:space="preserve"> = EP • m</t>
    </r>
  </si>
  <si>
    <t>antimony</t>
  </si>
  <si>
    <t>Reference element:</t>
  </si>
  <si>
    <r>
      <t>Impact:</t>
    </r>
    <r>
      <rPr>
        <sz val="12"/>
        <color rgb="FF000000"/>
        <rFont val="Calibri"/>
        <family val="2"/>
        <scheme val="minor"/>
      </rPr>
      <t xml:space="preserve"> </t>
    </r>
  </si>
  <si>
    <t>Loss of rare elements</t>
  </si>
  <si>
    <t>acrylonitrile</t>
  </si>
  <si>
    <t>aldrin</t>
  </si>
  <si>
    <t>ammonia</t>
  </si>
  <si>
    <t>anthracene</t>
  </si>
  <si>
    <t>arsenic</t>
  </si>
  <si>
    <t>barium</t>
  </si>
  <si>
    <t>benzene</t>
  </si>
  <si>
    <t>cadmium</t>
  </si>
  <si>
    <t>carbon disulfide</t>
  </si>
  <si>
    <t>chromium (6+)</t>
  </si>
  <si>
    <t>cobalt</t>
  </si>
  <si>
    <t>copper</t>
  </si>
  <si>
    <t>DDT</t>
  </si>
  <si>
    <t>dichloromethane</t>
  </si>
  <si>
    <t>dibutylphthalate</t>
  </si>
  <si>
    <t>ethylene</t>
  </si>
  <si>
    <t>formaldehyde</t>
  </si>
  <si>
    <t>hydrogen chloride</t>
  </si>
  <si>
    <t>hydrogen sulfide</t>
  </si>
  <si>
    <t>lead</t>
  </si>
  <si>
    <t>mercury</t>
  </si>
  <si>
    <t>methyl bromide</t>
  </si>
  <si>
    <t>naphthalene</t>
  </si>
  <si>
    <t>nickel</t>
  </si>
  <si>
    <t>nitrogen dioxide</t>
  </si>
  <si>
    <t>phenol</t>
  </si>
  <si>
    <t>propylene oxide</t>
  </si>
  <si>
    <t>para-xylene</t>
  </si>
  <si>
    <t>selenium</t>
  </si>
  <si>
    <t>styrene</t>
  </si>
  <si>
    <t>sulfur dioxide</t>
  </si>
  <si>
    <t>tetrachloroethylene</t>
  </si>
  <si>
    <t>tetrachloromethane</t>
  </si>
  <si>
    <t>thallium</t>
  </si>
  <si>
    <t>tin</t>
  </si>
  <si>
    <t>toluene</t>
  </si>
  <si>
    <t>trichloroethylene</t>
  </si>
  <si>
    <t>trichloromethane</t>
  </si>
  <si>
    <t>ethylene oxide</t>
  </si>
  <si>
    <t>zinc</t>
  </si>
  <si>
    <t>vinyl chloride</t>
  </si>
  <si>
    <t>hydrogen fluoride</t>
  </si>
  <si>
    <t>• this data assumes release to air (second column) or to freshwater (third column)</t>
  </si>
  <si>
    <t>Reference for potentials:</t>
  </si>
  <si>
    <t>• for release to soil or seawater, see Guinée 2001.</t>
  </si>
  <si>
    <t>More recent values, and values for more compounds, can be obtained from various LCA databases.</t>
  </si>
  <si>
    <t>The potentials listed in this document are intended for illustrative purposes only. No claim is made that they are up-to-date or accurate.</t>
  </si>
  <si>
    <t xml:space="preserve">• There are several models that calculate freshwater ecotoxicity potentials. </t>
  </si>
  <si>
    <t>• If you are preparing a question that compares 2 or more chemicals, then make sure that the freshwater ecotoxicity potentials are all from the same model.</t>
  </si>
  <si>
    <t>• These data assume direct release into freshwater.</t>
  </si>
  <si>
    <r>
      <t xml:space="preserve">Freshwater Ecotoxicity Potential (FAETP) (100 yr) </t>
    </r>
    <r>
      <rPr>
        <sz val="12"/>
        <color theme="1"/>
        <rFont val="Calibri"/>
        <family val="2"/>
        <scheme val="minor"/>
      </rPr>
      <t>(in 1,4-DCB eq./kg)</t>
    </r>
  </si>
  <si>
    <t>1,4-dichlorobenzene (DCB)</t>
  </si>
  <si>
    <r>
      <rPr>
        <b/>
        <sz val="12"/>
        <color theme="1"/>
        <rFont val="Calibri"/>
        <family val="2"/>
        <scheme val="minor"/>
      </rPr>
      <t>Impact:</t>
    </r>
    <r>
      <rPr>
        <sz val="12"/>
        <color theme="1"/>
        <rFont val="Calibri"/>
        <family val="2"/>
        <scheme val="minor"/>
      </rPr>
      <t xml:space="preserve"> </t>
    </r>
  </si>
  <si>
    <t>Acute toxicity to humans</t>
  </si>
  <si>
    <t>• this data assumes direct release of the pollutant onto industrial soil</t>
  </si>
  <si>
    <t>1.0</t>
  </si>
  <si>
    <t>59</t>
  </si>
  <si>
    <t>0.023</t>
  </si>
  <si>
    <t>0.00025</t>
  </si>
  <si>
    <t>2.3E-9</t>
  </si>
  <si>
    <t>4.4</t>
  </si>
  <si>
    <t>0.27</t>
  </si>
  <si>
    <t>7,400</t>
  </si>
  <si>
    <t>0.37</t>
  </si>
  <si>
    <t>2.6</t>
  </si>
  <si>
    <t>16</t>
  </si>
  <si>
    <t>0.0015</t>
  </si>
  <si>
    <t>0.041</t>
  </si>
  <si>
    <t>0.12</t>
  </si>
  <si>
    <t>75</t>
  </si>
  <si>
    <t>0.0012</t>
  </si>
  <si>
    <t>0.30</t>
  </si>
  <si>
    <t>0.0021</t>
  </si>
  <si>
    <t>49</t>
  </si>
  <si>
    <t>0.25</t>
  </si>
  <si>
    <t>0.019</t>
  </si>
  <si>
    <t>0.0016</t>
  </si>
  <si>
    <t>0.00031</t>
  </si>
  <si>
    <t>1.7</t>
  </si>
  <si>
    <t>0.19</t>
  </si>
  <si>
    <t>0.0060</t>
  </si>
  <si>
    <t>0.62</t>
  </si>
  <si>
    <t>• data below assumes release to air</t>
  </si>
  <si>
    <t>acetaldehyde</t>
  </si>
  <si>
    <t>acetic acid</t>
  </si>
  <si>
    <t>acetone</t>
  </si>
  <si>
    <t>butane</t>
  </si>
  <si>
    <t>diethyl ether</t>
  </si>
  <si>
    <t>ethane</t>
  </si>
  <si>
    <t>ethanol</t>
  </si>
  <si>
    <t>ethyl acetate</t>
  </si>
  <si>
    <t>ethylene glycol</t>
  </si>
  <si>
    <t>formic acid</t>
  </si>
  <si>
    <t>hexane</t>
  </si>
  <si>
    <t>methane</t>
  </si>
  <si>
    <t>0.006</t>
  </si>
  <si>
    <t>methanol</t>
  </si>
  <si>
    <t>methyl t-butyl ether</t>
  </si>
  <si>
    <t>propane</t>
  </si>
  <si>
    <t>1.12</t>
  </si>
  <si>
    <t>• For example, H2S becomes H2SO4. NH3 becomes HNO3. Cl2CO becomes two equivalents of HCl.</t>
  </si>
  <si>
    <t>Methylamine</t>
  </si>
  <si>
    <t>Phosphine</t>
  </si>
  <si>
    <t>Phosgene</t>
  </si>
  <si>
    <r>
      <t>Impact:</t>
    </r>
    <r>
      <rPr>
        <sz val="12"/>
        <color rgb="FF000000"/>
        <rFont val="Calibri"/>
        <family val="2"/>
        <scheme val="minor"/>
      </rPr>
      <t xml:space="preserve">  </t>
    </r>
  </si>
  <si>
    <t>Formation of acid rain</t>
  </si>
  <si>
    <t>SO2</t>
  </si>
  <si>
    <t>Chlorine</t>
  </si>
  <si>
    <t>Oxygen</t>
  </si>
  <si>
    <t>Argon</t>
  </si>
  <si>
    <t>Water</t>
  </si>
  <si>
    <t xml:space="preserve"> α =</t>
  </si>
  <si>
    <t>MW (g/mol) =</t>
  </si>
  <si>
    <t>AP =</t>
  </si>
  <si>
    <t>• To calculate AP for a gas, insert the MW and  α values into the green cells below, and the answer will appear in the blue cell.</t>
  </si>
  <si>
    <t>• Phosgene (Cl2CO) and chlorine (Cl2) both have α = 2 because they each generate two equivalents of HCl in the atmosphere</t>
  </si>
  <si>
    <r>
      <t>I</t>
    </r>
    <r>
      <rPr>
        <sz val="8"/>
        <color theme="1"/>
        <rFont val="Calibri (Body)"/>
      </rPr>
      <t>SF</t>
    </r>
    <r>
      <rPr>
        <sz val="12"/>
        <color theme="1"/>
        <rFont val="Calibri"/>
        <family val="2"/>
        <scheme val="minor"/>
      </rPr>
      <t xml:space="preserve"> = SFP • m</t>
    </r>
  </si>
  <si>
    <t xml:space="preserve">• The SFP values are based upon MIR (maximum incremental reactivity) measured by William Carter. </t>
  </si>
  <si>
    <t>• MIR is a measure of the increase in O3 concentration relative to NO concentration in the atmosphere.</t>
  </si>
  <si>
    <r>
      <t xml:space="preserve">Maximum Incremzntal Reactivity (MIR) </t>
    </r>
    <r>
      <rPr>
        <sz val="12"/>
        <color theme="1"/>
        <rFont val="Calibri"/>
        <family val="2"/>
        <scheme val="minor"/>
      </rPr>
      <t>(g O3 formed per g pollutant)</t>
    </r>
  </si>
  <si>
    <r>
      <t xml:space="preserve">Smog Formation Potential (SFP) </t>
    </r>
    <r>
      <rPr>
        <sz val="12"/>
        <color theme="1"/>
        <rFont val="Calibri"/>
        <family val="2"/>
        <scheme val="minor"/>
      </rPr>
      <t>(in kg ROG equivalents/kg)</t>
    </r>
  </si>
  <si>
    <t>Alkanes</t>
  </si>
  <si>
    <t>Ethane</t>
  </si>
  <si>
    <t>Propane</t>
  </si>
  <si>
    <t>Cyclohexane</t>
  </si>
  <si>
    <t>Alkenes</t>
  </si>
  <si>
    <t>Ethene</t>
  </si>
  <si>
    <t>Propene</t>
  </si>
  <si>
    <t>1-Butene</t>
  </si>
  <si>
    <t>1-Hexene</t>
  </si>
  <si>
    <t>n-Butane</t>
  </si>
  <si>
    <t>n-Hexane</t>
  </si>
  <si>
    <t>n-Octane</t>
  </si>
  <si>
    <t>n-Decane</t>
  </si>
  <si>
    <t>Isoprene</t>
  </si>
  <si>
    <t>Cyclohexene</t>
  </si>
  <si>
    <t>Alkynes</t>
  </si>
  <si>
    <t>Ethyne</t>
  </si>
  <si>
    <t>Propyne</t>
  </si>
  <si>
    <t>Aromatics</t>
  </si>
  <si>
    <t>Benzene</t>
  </si>
  <si>
    <t>Toluene</t>
  </si>
  <si>
    <t>p-Xylene</t>
  </si>
  <si>
    <t>Naphthalene</t>
  </si>
  <si>
    <t>Styrene</t>
  </si>
  <si>
    <t>Alcohols</t>
  </si>
  <si>
    <t>Methanol</t>
  </si>
  <si>
    <t>Ethanol</t>
  </si>
  <si>
    <t>n-Propanol</t>
  </si>
  <si>
    <t>i-Propanol</t>
  </si>
  <si>
    <t>Phenol</t>
  </si>
  <si>
    <t>Ethers</t>
  </si>
  <si>
    <t>Methyl t-butyl ether</t>
  </si>
  <si>
    <t>Aldehydes &amp; Ketones</t>
  </si>
  <si>
    <t>Formaldehde</t>
  </si>
  <si>
    <t>Acetaldehyde</t>
  </si>
  <si>
    <t>Benzaldehyde</t>
  </si>
  <si>
    <t>Acetone</t>
  </si>
  <si>
    <t>N-containing</t>
  </si>
  <si>
    <t>Inorganics</t>
  </si>
  <si>
    <t>Carbon monoxide</t>
  </si>
  <si>
    <t>Cyclopentane</t>
  </si>
  <si>
    <t>Limonene</t>
  </si>
  <si>
    <t>Tetrahydrofuran</t>
  </si>
  <si>
    <t>Diethyl ether</t>
  </si>
  <si>
    <t>1,4-Dioxane</t>
  </si>
  <si>
    <t>Esters</t>
  </si>
  <si>
    <t>Methyl formate</t>
  </si>
  <si>
    <t>Ethyl formate</t>
  </si>
  <si>
    <t>Ethyl acetate</t>
  </si>
  <si>
    <t>Methyl dodecanoate</t>
  </si>
  <si>
    <t>Dimethylcarbonate</t>
  </si>
  <si>
    <t>Propylene carbonate</t>
  </si>
  <si>
    <t>Ethylene oxide</t>
  </si>
  <si>
    <t>Propylene oxide</t>
  </si>
  <si>
    <t>Carboxylic acids</t>
  </si>
  <si>
    <t>Formic acid</t>
  </si>
  <si>
    <t>Acetic acid</t>
  </si>
  <si>
    <t>Acrylic acid</t>
  </si>
  <si>
    <t>Propanoic acid</t>
  </si>
  <si>
    <t>Methacrylic acid</t>
  </si>
  <si>
    <t>Methyl methacrylate</t>
  </si>
  <si>
    <t>Furan</t>
  </si>
  <si>
    <t>2-Butanone</t>
  </si>
  <si>
    <t>Cyclohexanone</t>
  </si>
  <si>
    <t>Anisole</t>
  </si>
  <si>
    <t>Nitrobenzene</t>
  </si>
  <si>
    <t>Dimethylamine</t>
  </si>
  <si>
    <t>Trimethylamine</t>
  </si>
  <si>
    <t>Triethylamine</t>
  </si>
  <si>
    <t>Ethanolamine</t>
  </si>
  <si>
    <t>Acrylonitrile</t>
  </si>
  <si>
    <t>Halides</t>
  </si>
  <si>
    <t>1,2-Dichloroethane</t>
  </si>
  <si>
    <t>Vinyl chloride</t>
  </si>
  <si>
    <t>Trichloroethylene</t>
  </si>
  <si>
    <t>Perchloroethylene</t>
  </si>
  <si>
    <t>Chlorobenzene</t>
  </si>
  <si>
    <t>Carbon disulfide</t>
  </si>
  <si>
    <t>Others</t>
  </si>
  <si>
    <t>Dimethylsulfoxide</t>
  </si>
  <si>
    <t>ROG mixture</t>
  </si>
  <si>
    <t>Kerosene</t>
  </si>
  <si>
    <t>Mineral spirits</t>
  </si>
  <si>
    <t xml:space="preserve">Reference: </t>
  </si>
  <si>
    <t>W. P. L. Carter, Reactivity Estimates for Selected Consumer Product Compounds, (2008), Final Report to the California Air Resources Board Contract No. 06-408. Appendix C.</t>
  </si>
  <si>
    <t>A mixture called ROG (Reactive Organic Gases) that is representative of the organic gases in smog. The MIR of ROG is 3.56.</t>
  </si>
  <si>
    <t>Formation of smog, including ground-level ozone</t>
  </si>
  <si>
    <t>Guinée, J.B. Handbook on Life Cycle Assessment: Operation Guide to ISO Standards; Kluwer Academic Publishers, 2001. p. 348</t>
  </si>
  <si>
    <t>Calculator:</t>
  </si>
  <si>
    <t>EP =</t>
  </si>
  <si>
    <t>Pyridine</t>
  </si>
  <si>
    <t xml:space="preserve">Notes and explanation: </t>
  </si>
  <si>
    <t>Monochloramine</t>
  </si>
  <si>
    <t xml:space="preserve">• When an organic gas or vapour is emitted into air, it's oxidative decay converts NO to NO2. </t>
  </si>
  <si>
    <t>• NO2 is harmful on its own but it also decomposes to create ground-level ozone.</t>
  </si>
  <si>
    <t>• A much more comprehensive list of MIR and SFP values are available in Appendix C of the reference.</t>
  </si>
  <si>
    <t>• radiative flux is the rate of energy flow through the atmosphere</t>
  </si>
  <si>
    <t>• radiative forcing is a change in radiative flux</t>
  </si>
  <si>
    <t>• GWP is the ratio of radiative forcing caused by 1 kg of a gas relative to that caused by 1 kg of CO2</t>
  </si>
  <si>
    <t>• the reference gives data for many other compounds beyond those listed here.</t>
  </si>
  <si>
    <t>• the data shown below are for 100 year timescale. Therefore any gases that decompose into CO2 in only a few years will spend most of the 100 years as CO2.</t>
  </si>
  <si>
    <t>• If the GWP potential of an organic gas or vapour is unknown, then one can calculate and use the Indirect GWP instead.</t>
  </si>
  <si>
    <t>• The Indirect GWP is defined as the GWP that would be true if the organic compound decomposed immediately into CO2 and water</t>
  </si>
  <si>
    <t>• The Indirect GWP is calculated using this equation:</t>
  </si>
  <si>
    <t>where NCi = # of C atoms in the molecule and MWi = MW of the molecule</t>
  </si>
  <si>
    <t># of C atoms in molecule =</t>
  </si>
  <si>
    <t>MW of molecule =</t>
  </si>
  <si>
    <t>indirect GWP =</t>
  </si>
  <si>
    <t>Calculator for indirect GWP:</t>
  </si>
  <si>
    <t>Global warming or climate change</t>
  </si>
  <si>
    <t>carbon dioxide</t>
  </si>
  <si>
    <t>and NC(CO2) = # of C atoms in a CO2 molecule and MW(CO2) = MW of CO2</t>
  </si>
  <si>
    <t>• Don't use the indirect GWP value unless a measured GWP is unavailable.</t>
  </si>
  <si>
    <t>Nitrous oxide</t>
  </si>
  <si>
    <t>HCFC-123a</t>
  </si>
  <si>
    <t>Chloroform</t>
  </si>
  <si>
    <t>Chloromethane</t>
  </si>
  <si>
    <t>Bromomethane</t>
  </si>
  <si>
    <t>Nitrogen trifluoride</t>
  </si>
  <si>
    <t>2,2,2-trifluoroethanol</t>
  </si>
  <si>
    <t>Reference for data:</t>
  </si>
  <si>
    <t>Ecotoxicity to freshwater fauna</t>
  </si>
  <si>
    <t>Acute toxicity to terrestrial fauna</t>
  </si>
  <si>
    <t>Depletion of ozone in the stratosphere</t>
  </si>
  <si>
    <t>CFC-11, also known as freon-11, R-11, CCl3F, or trichlorofluoromethane</t>
  </si>
  <si>
    <t>• ODP is negligible for most compounds that have more than two C atoms and/or have no halogen atoms.</t>
  </si>
  <si>
    <t>Guinée, J.B. Handbook on Life Cycle Assessment: Operation Guide to ISO Standards; Kluwer Academic Publishers, 2001. p. 188</t>
  </si>
  <si>
    <t>Formation of ground-level ozone (major component of smog)</t>
  </si>
  <si>
    <t>Over-fertilization of land, rivers, lakes and the ocean.</t>
  </si>
  <si>
    <t>phosphate anion [PO4]3-</t>
  </si>
  <si>
    <t>Guinée, J.B. Handbook on Life Cycle Assessment: Operation Guide to ISO Standards; Kluwer Academic Publishers, 2001. p. 167</t>
  </si>
  <si>
    <r>
      <t>The equation is complex. See McKone and Hertwich,</t>
    </r>
    <r>
      <rPr>
        <i/>
        <sz val="12"/>
        <color theme="1"/>
        <rFont val="Calibri"/>
        <family val="2"/>
        <scheme val="minor"/>
      </rPr>
      <t xml:space="preserve"> Int. J. Life Cycle Assess</t>
    </r>
    <r>
      <rPr>
        <sz val="12"/>
        <color theme="1"/>
        <rFont val="Calibri"/>
        <family val="2"/>
        <scheme val="minor"/>
      </rPr>
      <t>. (2001) 6, 106 for details.</t>
    </r>
  </si>
  <si>
    <t>FRESHWATER AQUATIC ECOTOXICITY POTENTIALS (FAETP)</t>
  </si>
  <si>
    <r>
      <t xml:space="preserve">The equation is complex. See Schulze et al. </t>
    </r>
    <r>
      <rPr>
        <i/>
        <sz val="12"/>
        <color theme="1"/>
        <rFont val="Calibri"/>
        <family val="2"/>
        <scheme val="minor"/>
      </rPr>
      <t>Env. Toxicol. Chem.</t>
    </r>
    <r>
      <rPr>
        <sz val="12"/>
        <color theme="1"/>
        <rFont val="Calibri"/>
        <family val="2"/>
        <scheme val="minor"/>
      </rPr>
      <t xml:space="preserve"> (2001) 20, 9 for details.</t>
    </r>
  </si>
  <si>
    <t>Complex. See the reference.</t>
  </si>
  <si>
    <t>For more explanation about the equation, see Derwent, Atmospheric Environment (1998) 32, 2429.</t>
  </si>
  <si>
    <t>Phosphorus (elemental)</t>
  </si>
  <si>
    <t>MW =</t>
  </si>
  <si>
    <t># P atoms =</t>
  </si>
  <si>
    <t># N atoms =</t>
  </si>
  <si>
    <r>
      <t xml:space="preserve">Eutrophication Potential (EP) </t>
    </r>
    <r>
      <rPr>
        <sz val="12"/>
        <color theme="1"/>
        <rFont val="Calibri"/>
        <family val="2"/>
        <scheme val="minor"/>
      </rPr>
      <t>(in kg PO4 eq./kg)</t>
    </r>
  </si>
  <si>
    <t>kg PO4 eq. per kg</t>
  </si>
  <si>
    <r>
      <t xml:space="preserve">Guinée, J.B. </t>
    </r>
    <r>
      <rPr>
        <i/>
        <sz val="12"/>
        <color theme="1"/>
        <rFont val="Calibri"/>
        <family val="2"/>
        <scheme val="minor"/>
      </rPr>
      <t>Handbook on Life Cycle Assessment: Operation Guide to ISO Standards</t>
    </r>
    <r>
      <rPr>
        <sz val="12"/>
        <color theme="1"/>
        <rFont val="Calibri"/>
        <family val="2"/>
        <scheme val="minor"/>
      </rPr>
      <t>; Kluwer Academic Publishers, 2001. p. 190</t>
    </r>
  </si>
  <si>
    <r>
      <t xml:space="preserve">Guinée, J.B. </t>
    </r>
    <r>
      <rPr>
        <i/>
        <sz val="12"/>
        <color theme="1"/>
        <rFont val="Calibri"/>
        <family val="2"/>
        <scheme val="minor"/>
      </rPr>
      <t>Handbook on Life Cycle Assessment: Operation Guide to ISO Standards</t>
    </r>
    <r>
      <rPr>
        <sz val="12"/>
        <color theme="1"/>
        <rFont val="Calibri"/>
        <family val="2"/>
        <scheme val="minor"/>
      </rPr>
      <t>; Kluwer Academic Publishers, 2001. p. 249</t>
    </r>
  </si>
  <si>
    <t>This spreadsheet gives, under various tabs, examples of impact potentials for various compounds, with references and equations.</t>
  </si>
  <si>
    <t>The authors gratefully acknowledge all of the researchers who first determined and published the potentials listed herein.</t>
  </si>
  <si>
    <r>
      <t>Terrestrial Eco-Toxicity Potential (TETP) (100 year)</t>
    </r>
    <r>
      <rPr>
        <sz val="12"/>
        <color theme="1"/>
        <rFont val="Calibri"/>
        <family val="2"/>
        <scheme val="minor"/>
      </rPr>
      <t xml:space="preserve"> (in kg 1,4-DCB eq./kg)</t>
    </r>
  </si>
  <si>
    <t>• A calculator tool for indirect GWP is supplied below.</t>
  </si>
  <si>
    <t>Formula</t>
  </si>
  <si>
    <t>CCl3F</t>
  </si>
  <si>
    <t>Alternative name</t>
  </si>
  <si>
    <t>R-140a</t>
  </si>
  <si>
    <t>Trichlorofluoromethane</t>
  </si>
  <si>
    <t>Chloropentafluoroethane</t>
  </si>
  <si>
    <t>CCl2F2</t>
  </si>
  <si>
    <t>HBFC-2401, Halon-2401</t>
  </si>
  <si>
    <t>Bromotrifluoromethane</t>
  </si>
  <si>
    <t>CBrF3</t>
  </si>
  <si>
    <t>CClF2CCl2F</t>
  </si>
  <si>
    <t>CClF2CClF2</t>
  </si>
  <si>
    <t>CClF2CF3</t>
  </si>
  <si>
    <t>CFCl2CH3</t>
  </si>
  <si>
    <t xml:space="preserve">CF3CHCl2 </t>
  </si>
  <si>
    <t xml:space="preserve">CF3CHFCl </t>
  </si>
  <si>
    <t>CF2Br2</t>
  </si>
  <si>
    <t>HBFC-1201, Halon-1201</t>
  </si>
  <si>
    <t>CF2BrH</t>
  </si>
  <si>
    <t>CF2ClBr</t>
  </si>
  <si>
    <t>HBFC-2311, Halon-2311</t>
  </si>
  <si>
    <t>CBrF2CBrF2</t>
  </si>
  <si>
    <t>1,2-Dibromotetrafluoroethane</t>
  </si>
  <si>
    <t>CF2ClCH3</t>
  </si>
  <si>
    <t>CHF2Cl</t>
  </si>
  <si>
    <t>Chlorodifluoromethane</t>
  </si>
  <si>
    <t>CF3CF2CHCl2</t>
  </si>
  <si>
    <t>CH3Br</t>
  </si>
  <si>
    <t>CH3Cl</t>
  </si>
  <si>
    <t>CCl4</t>
  </si>
  <si>
    <t>CF3CBrFH</t>
  </si>
  <si>
    <t>2-Bromo-1,1,1,2-tetrafluoroethane</t>
  </si>
  <si>
    <t>Bromodifluoromethane</t>
  </si>
  <si>
    <t>Dibromodifluoromethane</t>
  </si>
  <si>
    <t>Bromochlorodifluoromethane</t>
  </si>
  <si>
    <t>2-Bromo-2-chloro-1,1,1-trifluoroethane</t>
  </si>
  <si>
    <t>2,2-Dichloro-1,1,1-trifluoroethane</t>
  </si>
  <si>
    <t>HCFC-123, R-123</t>
  </si>
  <si>
    <t>Halon-1301, R-13B1</t>
  </si>
  <si>
    <t>Halon-1211, R-12B1</t>
  </si>
  <si>
    <t>Halon-1202, R-12B2</t>
  </si>
  <si>
    <t>Halon-2402, R-114B2</t>
  </si>
  <si>
    <t>1-Chloro-1,2,2,2-tetrafluoroethane</t>
  </si>
  <si>
    <t>1,1-Dichloro-1-fluoroethane</t>
  </si>
  <si>
    <t>HCFC-141b, R-141b</t>
  </si>
  <si>
    <t>HCFC-142b, R-142b</t>
  </si>
  <si>
    <t>1-Chloro-1,1-difluoroethane</t>
  </si>
  <si>
    <t>HCFC-22, R-22</t>
  </si>
  <si>
    <t>HCFC-225ca, R-225ca</t>
  </si>
  <si>
    <t>3,3-Dichloro-1,1,1,2,2-pentafluoropropane</t>
  </si>
  <si>
    <t>HCFC-225cb, R-225cb</t>
  </si>
  <si>
    <t>1,3-Dichloro-1,1,2,2,3-pentafluoropropane</t>
  </si>
  <si>
    <t>CF2ClCF2CHClF</t>
  </si>
  <si>
    <t>carbon tetrachloride</t>
  </si>
  <si>
    <t>Methanes</t>
  </si>
  <si>
    <t>Ethanes</t>
  </si>
  <si>
    <t>Propanes</t>
  </si>
  <si>
    <t>1,1,2-Trichloro-1,2,2-trifluoroethane</t>
  </si>
  <si>
    <t>1,2-dichlorotetrafluoroethane</t>
  </si>
  <si>
    <t>1,1,1-Trichloroethane</t>
  </si>
  <si>
    <t>Dichlorodifluoromethane</t>
  </si>
  <si>
    <t>CCl3CH3</t>
  </si>
  <si>
    <t>CF3CBrClH</t>
  </si>
  <si>
    <t>where m = the mass of element used (NOT the mass of the whole compound)</t>
  </si>
  <si>
    <t>• the mass released into the environment is unimportant. Instead, the impact is calculated using the mass of element consumed (i.e. lost, dispersed, released, landfilled, or not recycled)</t>
  </si>
  <si>
    <t>Alternate name</t>
  </si>
  <si>
    <t>CF3CH2OH</t>
  </si>
  <si>
    <t>CO2</t>
  </si>
  <si>
    <t>Methylene chloride</t>
  </si>
  <si>
    <t>CH2Cl2</t>
  </si>
  <si>
    <t>CHCl3</t>
  </si>
  <si>
    <t>HFC-152a, R-152a</t>
  </si>
  <si>
    <t>1,1-Difluoroethane</t>
  </si>
  <si>
    <t>CF2HCH3</t>
  </si>
  <si>
    <t>CClF2CClFH</t>
  </si>
  <si>
    <t>1,2-Dichloro-1,1,2-trifluoroethane</t>
  </si>
  <si>
    <t>CFC-13, R-13, Freon 13</t>
  </si>
  <si>
    <t>Chlorotrifluoromethane</t>
  </si>
  <si>
    <t>CClF3</t>
  </si>
  <si>
    <t>Pentafluoroethane</t>
  </si>
  <si>
    <t>HFC-125, R-125</t>
  </si>
  <si>
    <t>CF3CF2H</t>
  </si>
  <si>
    <t>1,1,1,2-Tetrafluoroethane</t>
  </si>
  <si>
    <t>CF3CFH2</t>
  </si>
  <si>
    <t>1,1,2,2-Tetrafluoroethane</t>
  </si>
  <si>
    <t>CF2HCF2H</t>
  </si>
  <si>
    <t>1,1,1-Trifluoroethane</t>
  </si>
  <si>
    <t>HFC-143a, R-143a</t>
  </si>
  <si>
    <t>CF3CH3</t>
  </si>
  <si>
    <t>CHF2CH2F</t>
  </si>
  <si>
    <t>1,1,2-Trifluoroethane</t>
  </si>
  <si>
    <t>HFC-143, Freon 143</t>
  </si>
  <si>
    <t>1,1,1,2,3,3,3-Heptafluoropropane</t>
  </si>
  <si>
    <t>CF3CHFCF3</t>
  </si>
  <si>
    <t>HFC-23, R-23, fluoroform</t>
  </si>
  <si>
    <t>Trifluoromethane</t>
  </si>
  <si>
    <t>CHF3</t>
  </si>
  <si>
    <t>1,1,1,3,3,3-Hexafluoropropane</t>
  </si>
  <si>
    <t>HFC-236fa, R-236fa</t>
  </si>
  <si>
    <t>CF3CH2CF3</t>
  </si>
  <si>
    <t>1,1,2,2,3-Pentafluoropropane</t>
  </si>
  <si>
    <t>CHF2CF2CH2F</t>
  </si>
  <si>
    <t>Difluoromethane</t>
  </si>
  <si>
    <t>CH2F2</t>
  </si>
  <si>
    <t>HFC-32, methylene fluoride</t>
  </si>
  <si>
    <t>Fluoromethane</t>
  </si>
  <si>
    <t>CH3F</t>
  </si>
  <si>
    <t>HFC-41, Freon 41, methyl fluoride</t>
  </si>
  <si>
    <t>1,1,1,2,3,4,4,5,5,5-Decafluoropentane</t>
  </si>
  <si>
    <t>CF3CHFCHFCF2CF3</t>
  </si>
  <si>
    <t>CH4</t>
  </si>
  <si>
    <t>NF3</t>
  </si>
  <si>
    <t>Trifluoramine</t>
  </si>
  <si>
    <t>Dinitrogen oxide, laughing gas</t>
  </si>
  <si>
    <t>N2O</t>
  </si>
  <si>
    <t>R610</t>
  </si>
  <si>
    <t>CF3CF2CF2CF3</t>
  </si>
  <si>
    <t>CF3CF3</t>
  </si>
  <si>
    <t>FC-72</t>
  </si>
  <si>
    <t>CF3(CF2)4CF3</t>
  </si>
  <si>
    <t>CF3(CF2)3CF3</t>
  </si>
  <si>
    <t>CF4</t>
  </si>
  <si>
    <t>CF3CF2CF3</t>
  </si>
  <si>
    <t>SF6</t>
  </si>
  <si>
    <t>Tetrafluoromethane</t>
  </si>
  <si>
    <t>Other Organics</t>
  </si>
  <si>
    <t>Butane</t>
  </si>
  <si>
    <t>CH3CH2CH2CH3</t>
  </si>
  <si>
    <t>CHClF2</t>
  </si>
  <si>
    <t>Fluoroethane</t>
  </si>
  <si>
    <t>HFC-161</t>
  </si>
  <si>
    <t>CFH2CH3</t>
  </si>
  <si>
    <t>PFC-116, R-116, Halon 2600</t>
  </si>
  <si>
    <t>PFC-14, R-14, carbon tetrafluoride</t>
  </si>
  <si>
    <t>PFC-218, R-218, Octafluoropropane</t>
  </si>
  <si>
    <t>CH3CH3</t>
  </si>
  <si>
    <t>CH3CH2CH3</t>
  </si>
  <si>
    <t xml:space="preserve">• Available from https://www.ipcc.ch/. </t>
  </si>
  <si>
    <t xml:space="preserve">• Table 7.SM.6 in C. Smith, et al., 2021: The Earth’s Energy Budget, Climate Feedbacks, and Climate Sensitivity Supplementary Material. In Climate Change 2021: The Physical Science Basis. Contribution of Working Group I to the Sixth Assessment Report of the Intergovernmental Panel on Climate Change [Masson-Delmotte, V., P. Zhai et al.  (eds.)]. </t>
  </si>
  <si>
    <t>INGESTION TOXICITY POTENTIALS (INGTP)</t>
  </si>
  <si>
    <t>Acute toxicity to humans by ingestion</t>
  </si>
  <si>
    <r>
      <t>I</t>
    </r>
    <r>
      <rPr>
        <sz val="8"/>
        <color theme="1"/>
        <rFont val="Calibri (Body)"/>
      </rPr>
      <t>INGT</t>
    </r>
    <r>
      <rPr>
        <sz val="12"/>
        <color theme="1"/>
        <rFont val="Calibri"/>
        <family val="2"/>
        <scheme val="minor"/>
      </rPr>
      <t xml:space="preserve"> = INGTP • m</t>
    </r>
  </si>
  <si>
    <t>Explanation for the calculator:</t>
  </si>
  <si>
    <r>
      <t>EP = [(n</t>
    </r>
    <r>
      <rPr>
        <vertAlign val="subscript"/>
        <sz val="12"/>
        <color theme="1"/>
        <rFont val="Calibri"/>
        <family val="2"/>
        <scheme val="minor"/>
      </rPr>
      <t>Pi</t>
    </r>
    <r>
      <rPr>
        <sz val="12"/>
        <color theme="1"/>
        <rFont val="Calibri"/>
        <family val="2"/>
        <scheme val="minor"/>
      </rPr>
      <t xml:space="preserve"> / MW</t>
    </r>
    <r>
      <rPr>
        <vertAlign val="subscript"/>
        <sz val="12"/>
        <color theme="1"/>
        <rFont val="Calibri"/>
        <family val="2"/>
        <scheme val="minor"/>
      </rPr>
      <t>i</t>
    </r>
    <r>
      <rPr>
        <sz val="12"/>
        <color theme="1"/>
        <rFont val="Calibri"/>
        <family val="2"/>
        <scheme val="minor"/>
      </rPr>
      <t>) + (n</t>
    </r>
    <r>
      <rPr>
        <vertAlign val="subscript"/>
        <sz val="12"/>
        <color theme="1"/>
        <rFont val="Calibri"/>
        <family val="2"/>
        <scheme val="minor"/>
      </rPr>
      <t>Ni</t>
    </r>
    <r>
      <rPr>
        <sz val="12"/>
        <color theme="1"/>
        <rFont val="Calibri"/>
        <family val="2"/>
        <scheme val="minor"/>
      </rPr>
      <t xml:space="preserve"> / 16MW</t>
    </r>
    <r>
      <rPr>
        <vertAlign val="subscript"/>
        <sz val="12"/>
        <color theme="1"/>
        <rFont val="Calibri"/>
        <family val="2"/>
        <scheme val="minor"/>
      </rPr>
      <t>i</t>
    </r>
    <r>
      <rPr>
        <sz val="12"/>
        <color theme="1"/>
        <rFont val="Calibri"/>
        <family val="2"/>
        <scheme val="minor"/>
      </rPr>
      <t>)] / [(n</t>
    </r>
    <r>
      <rPr>
        <vertAlign val="subscript"/>
        <sz val="12"/>
        <color theme="1"/>
        <rFont val="Calibri"/>
        <family val="2"/>
        <scheme val="minor"/>
      </rPr>
      <t>P(PO4)</t>
    </r>
    <r>
      <rPr>
        <sz val="12"/>
        <color theme="1"/>
        <rFont val="Calibri"/>
        <family val="2"/>
        <scheme val="minor"/>
      </rPr>
      <t xml:space="preserve"> / MW</t>
    </r>
    <r>
      <rPr>
        <vertAlign val="subscript"/>
        <sz val="12"/>
        <color theme="1"/>
        <rFont val="Calibri"/>
        <family val="2"/>
        <scheme val="minor"/>
      </rPr>
      <t>PO4</t>
    </r>
    <r>
      <rPr>
        <sz val="12"/>
        <color theme="1"/>
        <rFont val="Calibri"/>
        <family val="2"/>
        <scheme val="minor"/>
      </rPr>
      <t>) + (n</t>
    </r>
    <r>
      <rPr>
        <vertAlign val="subscript"/>
        <sz val="12"/>
        <color theme="1"/>
        <rFont val="Calibri"/>
        <family val="2"/>
        <scheme val="minor"/>
      </rPr>
      <t>N(PO4)</t>
    </r>
    <r>
      <rPr>
        <sz val="12"/>
        <color theme="1"/>
        <rFont val="Calibri"/>
        <family val="2"/>
        <scheme val="minor"/>
      </rPr>
      <t xml:space="preserve"> / 16MW</t>
    </r>
    <r>
      <rPr>
        <vertAlign val="subscript"/>
        <sz val="12"/>
        <color theme="1"/>
        <rFont val="Calibri"/>
        <family val="2"/>
        <scheme val="minor"/>
      </rPr>
      <t>PO4</t>
    </r>
    <r>
      <rPr>
        <sz val="12"/>
        <color theme="1"/>
        <rFont val="Calibri"/>
        <family val="2"/>
        <scheme val="minor"/>
      </rPr>
      <t>)]</t>
    </r>
  </si>
  <si>
    <r>
      <t>EP = [(n</t>
    </r>
    <r>
      <rPr>
        <vertAlign val="subscript"/>
        <sz val="12"/>
        <color theme="1"/>
        <rFont val="Calibri"/>
        <family val="2"/>
        <scheme val="minor"/>
      </rPr>
      <t>Pi</t>
    </r>
    <r>
      <rPr>
        <sz val="12"/>
        <color theme="1"/>
        <rFont val="Calibri"/>
        <family val="2"/>
        <scheme val="minor"/>
      </rPr>
      <t xml:space="preserve"> / MW</t>
    </r>
    <r>
      <rPr>
        <vertAlign val="subscript"/>
        <sz val="12"/>
        <color theme="1"/>
        <rFont val="Calibri"/>
        <family val="2"/>
        <scheme val="minor"/>
      </rPr>
      <t>i</t>
    </r>
    <r>
      <rPr>
        <sz val="12"/>
        <color theme="1"/>
        <rFont val="Calibri"/>
        <family val="2"/>
        <scheme val="minor"/>
      </rPr>
      <t>) + (n</t>
    </r>
    <r>
      <rPr>
        <vertAlign val="subscript"/>
        <sz val="12"/>
        <color theme="1"/>
        <rFont val="Calibri"/>
        <family val="2"/>
        <scheme val="minor"/>
      </rPr>
      <t>Ni</t>
    </r>
    <r>
      <rPr>
        <sz val="12"/>
        <color theme="1"/>
        <rFont val="Calibri"/>
        <family val="2"/>
        <scheme val="minor"/>
      </rPr>
      <t xml:space="preserve"> / 16MW</t>
    </r>
    <r>
      <rPr>
        <vertAlign val="subscript"/>
        <sz val="12"/>
        <color theme="1"/>
        <rFont val="Calibri"/>
        <family val="2"/>
        <scheme val="minor"/>
      </rPr>
      <t>i</t>
    </r>
    <r>
      <rPr>
        <sz val="12"/>
        <color theme="1"/>
        <rFont val="Calibri"/>
        <family val="2"/>
        <scheme val="minor"/>
      </rPr>
      <t>)] x 94.97</t>
    </r>
  </si>
  <si>
    <t>• this potential covers ingestion toxicity regardless of the route of entry of the compound into the environment.</t>
  </si>
  <si>
    <t xml:space="preserve">• RfD values can be obtained from the IRIS (Integrated Risk Information System) website of the EPA </t>
  </si>
  <si>
    <t>• Cw,DCB is the concentration of DCB i in the water of the environment after release of 1 kg of DCB and subsequent equilibration between the phases. This is calculated using the same fugacity model.</t>
  </si>
  <si>
    <t>Details of fugacity model:</t>
  </si>
  <si>
    <t>Zair</t>
  </si>
  <si>
    <t>Zwater</t>
  </si>
  <si>
    <t>Zsoil</t>
  </si>
  <si>
    <t>Zsed</t>
  </si>
  <si>
    <t>fugacity</t>
  </si>
  <si>
    <t>Cwater</t>
  </si>
  <si>
    <t>kg DCB eq. per kg</t>
  </si>
  <si>
    <t>• Cw,I is the concentration of pollutant i in the water of the environment after release of 1 kg of pollutant and subsequent equilibration between the phases. This is calculated using a simple fugacity model.</t>
  </si>
  <si>
    <t>g/mol</t>
  </si>
  <si>
    <t>Henry's law constant =</t>
  </si>
  <si>
    <t>atm m3 mol-1</t>
  </si>
  <si>
    <t>INGTP =</t>
  </si>
  <si>
    <t>Kow =</t>
  </si>
  <si>
    <t>Assumptions in fugacity model:</t>
  </si>
  <si>
    <t>• assumes 25 ˚C and an arbitrary volumes for each phase. 10^10 m3 for air, 7x10^6 m3 for water, 9x10^3 m3 for soil, 2x10^4 m3 for sediment.</t>
  </si>
  <si>
    <t>• assumes the soil/water partition coefficient Koc for the compound is equal to 0.41Kow where Kow is the 1-octanol/water coefficient and Koc has units of mL/g (equivalent to L/kg or m3/tonne)</t>
  </si>
  <si>
    <t>• assumes the pollutant has enough time to equilibrate between the air, water, soil and sediment of the environment but that no decay happens.</t>
  </si>
  <si>
    <t>• A similar equation exists using RfD rather than LD50 but that equation isn't used here because the RfD for DCB isn't known. RfD (reference dose) is the maximum dose of the pollutant that can be ingested without detectable non-cancer toxicity over a lifetime.</t>
  </si>
  <si>
    <t xml:space="preserve"> </t>
  </si>
  <si>
    <t xml:space="preserve">LD50 (oral, rat) = </t>
  </si>
  <si>
    <t>logKow =</t>
  </si>
  <si>
    <t>To use the calculator, input values in the green cells. The resulting potential will appear in the blue cell. Grey cells are values used in the calculation and can be ignored.</t>
  </si>
  <si>
    <t>Koc ≈</t>
  </si>
  <si>
    <t>mg kg-1</t>
  </si>
  <si>
    <t>• assumes that the soil and sediment densities are 1.5 tonne/m3 and the organic carbon content of the soil and sediment are 0.02 g/g and 0.04 g/g, respectively</t>
  </si>
  <si>
    <t>• assumes an LD50 value of 3,826 mg/kg (oral, rat) and a Koc value of 398 mL/g for DCB and an ideal gas constant value of 8.21 x 10^5 atm m3 mol-1 K-1</t>
  </si>
  <si>
    <t>• LD50 values can be obtained from safety data sheets as well as the primary literature. If you can't find the LD50 for a compound, use the EPA TEST software to predict an LD50 value (only works for uncharged organics).</t>
  </si>
  <si>
    <t>Henry's law constant is assumed to be extremely small.</t>
  </si>
  <si>
    <t>a) for volatile compounds:</t>
  </si>
  <si>
    <t>b) for nonvolatile compounds:</t>
  </si>
  <si>
    <t>Use this version of the calculator for chemicals like toluene, acetone, decane, naphthalene, ammonia.</t>
  </si>
  <si>
    <t>Use this version of the calculator for chemicals like glycerol, ethylene carbonate, sucrose.</t>
  </si>
  <si>
    <t>Use this version of the calculator for chemicals like sodium chloride, copper sulfate.</t>
  </si>
  <si>
    <t>b) for nonvolatile compounds that can partition at least partly into both water and an organic phase</t>
  </si>
  <si>
    <t>The INGTP for such compounds is zero.</t>
  </si>
  <si>
    <t>d) for nonvolatile compounds that can partition into an organic phase but not water:</t>
  </si>
  <si>
    <t>c) for nonvolatile compounds that can partition into water but not an organic phase:</t>
  </si>
  <si>
    <t>mL/g (or L/kg or m3/tonne)</t>
  </si>
  <si>
    <r>
      <t xml:space="preserve">Ingestion Toxicity Potential (INGTP) </t>
    </r>
    <r>
      <rPr>
        <sz val="12"/>
        <color theme="1"/>
        <rFont val="Calibri"/>
        <family val="2"/>
        <scheme val="minor"/>
      </rPr>
      <t>(in kg 1,4-dichlorobenzene-equivalents/kg)</t>
    </r>
  </si>
  <si>
    <r>
      <t xml:space="preserve">Human Toxicity Potential in air (HTP) (100 yr) </t>
    </r>
    <r>
      <rPr>
        <sz val="12"/>
        <color theme="1"/>
        <rFont val="Calibri"/>
        <family val="2"/>
        <scheme val="minor"/>
      </rPr>
      <t>(in kg 1,4-dichlorobenzene-equivalents/kg)</t>
    </r>
  </si>
  <si>
    <r>
      <t xml:space="preserve">Human Toxicity Potential in water (HTP) (100 yr) </t>
    </r>
    <r>
      <rPr>
        <sz val="12"/>
        <color theme="1"/>
        <rFont val="Calibri"/>
        <family val="2"/>
        <scheme val="minor"/>
      </rPr>
      <t>(in kg 1,4-dichlorobenzene-equivalents/kg)</t>
    </r>
  </si>
  <si>
    <t>Trichloromethane (chloroform)</t>
  </si>
  <si>
    <t>DMSO</t>
  </si>
  <si>
    <t>Hexane</t>
  </si>
  <si>
    <t>Acetonitrile</t>
  </si>
  <si>
    <t>Calcium chloride</t>
  </si>
  <si>
    <t>Calcium carbonate</t>
  </si>
  <si>
    <t>Potassium permanganate</t>
  </si>
  <si>
    <t>Sodium sulfate</t>
  </si>
  <si>
    <t>Sodium chloride</t>
  </si>
  <si>
    <t>Sodium hydroxide</t>
  </si>
  <si>
    <t>Copper chloride</t>
  </si>
  <si>
    <t>Copper sulfate</t>
  </si>
  <si>
    <t>Ethylene carbonate</t>
  </si>
  <si>
    <t>Hydrogen cyanide</t>
  </si>
  <si>
    <t>Cyclohexanol</t>
  </si>
  <si>
    <t>1-Propanol</t>
  </si>
  <si>
    <t>2-Propanol</t>
  </si>
  <si>
    <t>• Find Kow values and Henry's Law constants at the NIH National Library of Medicine "PubChem" website.</t>
  </si>
  <si>
    <t>1,4-Dichlorobenzene</t>
  </si>
  <si>
    <t>INHALATION TOXICITY POTENTIALS (INHTP)</t>
  </si>
  <si>
    <t>Acute toxicity to humans by inhalation</t>
  </si>
  <si>
    <r>
      <t>I</t>
    </r>
    <r>
      <rPr>
        <sz val="8"/>
        <color theme="1"/>
        <rFont val="Calibri (Body)"/>
      </rPr>
      <t>INHT</t>
    </r>
    <r>
      <rPr>
        <sz val="12"/>
        <color theme="1"/>
        <rFont val="Calibri"/>
        <family val="2"/>
        <scheme val="minor"/>
      </rPr>
      <t xml:space="preserve"> = INHTP • m</t>
    </r>
  </si>
  <si>
    <t>• this potential covers inhalation toxicity regardless of the route of entry of the compound into the environment.</t>
  </si>
  <si>
    <t>• Ca,I is the concentration of pollutant i in the air of the environment after release of 1 kg of pollutant and subsequent equilibration between the phases. This is calculated using a simple fugacity model.</t>
  </si>
  <si>
    <t>• Ca,DCB is the concentration of DCB in the air of the environment after release of 1 kg of DCB and subsequent equilibration between the phases. This is calculated using the same fugacity model.</t>
  </si>
  <si>
    <t>• A similar equation exists using RfC rather than LC50 but that equation isn't used here because the RfC values aren't known for many chemicals. RfC (reference dose) is the maximum concentration of the pollutant that can be inhaled continuously without detectable non-cancer toxicity over a lifetime.</t>
  </si>
  <si>
    <t xml:space="preserve">• RfC values can be obtained from the IRIS (Integrated Risk Information System) website of the EPA </t>
  </si>
  <si>
    <t>a) for volatile compounds</t>
  </si>
  <si>
    <t>Use this version of the calculator for chemicals  are either gases or are liquids/solids with at least some vapour pressure</t>
  </si>
  <si>
    <t>The INHTP for  compounds with no vapour pressure is zero. (Here we are discounting the possibility of fine dusts being inhaled).</t>
  </si>
  <si>
    <r>
      <t xml:space="preserve">Inhalation Toxicity Potential (INHTP) </t>
    </r>
    <r>
      <rPr>
        <sz val="12"/>
        <color theme="1"/>
        <rFont val="Calibri"/>
        <family val="2"/>
        <scheme val="minor"/>
      </rPr>
      <t>(in kg 1,4-dichlorobenzene-equivalents/kg)</t>
    </r>
  </si>
  <si>
    <t>INHTP =</t>
  </si>
  <si>
    <t>Cair</t>
  </si>
  <si>
    <t xml:space="preserve">LC50 (rat, inhalation, 4 h) = </t>
  </si>
  <si>
    <t>g m-3</t>
  </si>
  <si>
    <t>• assumes an LC50 value of 4.0 g/m3 (rat, inhalation, 4 h) and a Koc value of 398 mL/g for DCB and an ideal gas constant value of 8.21 x 10^5 atm m3 mol-1 K-1</t>
  </si>
  <si>
    <t>• LC50 values can be obtained from safety data sheets as well as the primary literature.</t>
  </si>
  <si>
    <t>• To calculate AP, insert the MW and number of P and N atoms into the green cells below, and the answer will appear in the blue cell.</t>
  </si>
  <si>
    <t>References for data:</t>
  </si>
  <si>
    <t>World Meteorological Organization, GAW Report No. 278, Scientific Assessment of Ozone Depletion 2022</t>
  </si>
  <si>
    <t>The 2022 reference was used except for compounds not listed therein, as indicated by an asterisk.</t>
  </si>
  <si>
    <t>*</t>
  </si>
  <si>
    <t>HFC-41</t>
  </si>
  <si>
    <t>HFC-23</t>
  </si>
  <si>
    <t>CFC-13</t>
  </si>
  <si>
    <t>CCl2F3</t>
  </si>
  <si>
    <t>References for potentials:</t>
  </si>
  <si>
    <t>Jenkin, Derwent and Wallington, Atmospheric Environment (2017), 163, 128.</t>
  </si>
  <si>
    <t>2-propanol</t>
  </si>
  <si>
    <t>Esters and Acids</t>
  </si>
  <si>
    <t>dimethyl ether</t>
  </si>
  <si>
    <t>benzaldehyde</t>
  </si>
  <si>
    <t>methyl ethyl ketone</t>
  </si>
  <si>
    <t>cyclohexanone</t>
  </si>
  <si>
    <t>Alkenes &amp; Alkynes</t>
  </si>
  <si>
    <t>ethene</t>
  </si>
  <si>
    <t>0.11</t>
  </si>
  <si>
    <t>0.20</t>
  </si>
  <si>
    <t>0.32</t>
  </si>
  <si>
    <t>0.41</t>
  </si>
  <si>
    <t>0.22</t>
  </si>
  <si>
    <t>0.38</t>
  </si>
  <si>
    <t>0.45</t>
  </si>
  <si>
    <t>0.23</t>
  </si>
  <si>
    <t>0.31</t>
  </si>
  <si>
    <t>0.43</t>
  </si>
  <si>
    <t>0.21</t>
  </si>
  <si>
    <t>0.17</t>
  </si>
  <si>
    <t>0.06</t>
  </si>
  <si>
    <t>-0.21</t>
  </si>
  <si>
    <t>0.05</t>
  </si>
  <si>
    <t>0.33</t>
  </si>
  <si>
    <t>1</t>
  </si>
  <si>
    <t>propene</t>
  </si>
  <si>
    <t>isoprene</t>
  </si>
  <si>
    <t>1.14</t>
  </si>
  <si>
    <t>0.08</t>
  </si>
  <si>
    <t>acrolein</t>
  </si>
  <si>
    <t>0.74</t>
  </si>
  <si>
    <t>0.10</t>
  </si>
  <si>
    <t>0.44</t>
  </si>
  <si>
    <t>o-xylene</t>
  </si>
  <si>
    <t>0.77</t>
  </si>
  <si>
    <t>m-xylene</t>
  </si>
  <si>
    <t>0.89</t>
  </si>
  <si>
    <t>p-xylene</t>
  </si>
  <si>
    <t>0.78</t>
  </si>
  <si>
    <t>-0.008</t>
  </si>
  <si>
    <t>• some researchers use toluene rather than DCB as the reference compound for HTP. See for example Hertwich et al. "An Update of the Human Toxicity Potential with Special Consideration of Conventional Air Pollutants" NTNU, 2006, https://www.ntnu.no/c/document_library/get_file?uuid=a76b6602-6052-4a03-a48d-e1d274223eee&amp;groupId=10370</t>
  </si>
  <si>
    <t>Integrating Simple Environmental Impact-Based Metrics into the Undergraduate Curriculum</t>
  </si>
  <si>
    <t>Supporting Information</t>
  </si>
  <si>
    <r>
      <t>Amanda Bongers</t>
    </r>
    <r>
      <rPr>
        <sz val="14"/>
        <color rgb="FF000000"/>
        <rFont val="Calibri"/>
        <family val="2"/>
      </rPr>
      <t xml:space="preserve"> – </t>
    </r>
    <r>
      <rPr>
        <i/>
        <sz val="14"/>
        <color rgb="FF000000"/>
        <rFont val="Calibri"/>
        <family val="2"/>
      </rPr>
      <t>Department of Chemistry, Queen’s University, Kingston, Ontario K7L 3N6, Canada. amanda.bongers@queensu.ca</t>
    </r>
  </si>
  <si>
    <r>
      <t>Philip G. Jessop</t>
    </r>
    <r>
      <rPr>
        <sz val="14"/>
        <color rgb="FF000000"/>
        <rFont val="Calibri"/>
        <family val="2"/>
      </rPr>
      <t xml:space="preserve"> – </t>
    </r>
    <r>
      <rPr>
        <i/>
        <sz val="14"/>
        <color rgb="FF000000"/>
        <rFont val="Calibri"/>
        <family val="2"/>
      </rPr>
      <t>Department of Chemistry, Queen’s University, Kingston, Ontario K7L 3N6, Canada. jessop@queensu.ca</t>
    </r>
  </si>
  <si>
    <t>Tables of Potentials</t>
  </si>
  <si>
    <t>• Chemicals that contain only C, H, O have an AP of zero because they form only water and CO2, neither of which is a sufficiently strong acid to cause significant acidification.</t>
  </si>
  <si>
    <t>where #P and #N are the number of P and N atoms in the molecular formula and MW is the molecular weight</t>
  </si>
  <si>
    <r>
      <t>EP = [(n</t>
    </r>
    <r>
      <rPr>
        <vertAlign val="subscript"/>
        <sz val="12"/>
        <color theme="1"/>
        <rFont val="Calibri"/>
        <family val="2"/>
        <scheme val="minor"/>
      </rPr>
      <t>Pi</t>
    </r>
    <r>
      <rPr>
        <sz val="12"/>
        <color theme="1"/>
        <rFont val="Calibri"/>
        <family val="2"/>
        <scheme val="minor"/>
      </rPr>
      <t xml:space="preserve"> / MW</t>
    </r>
    <r>
      <rPr>
        <vertAlign val="subscript"/>
        <sz val="12"/>
        <color theme="1"/>
        <rFont val="Calibri"/>
        <family val="2"/>
        <scheme val="minor"/>
      </rPr>
      <t>i</t>
    </r>
    <r>
      <rPr>
        <sz val="12"/>
        <color theme="1"/>
        <rFont val="Calibri"/>
        <family val="2"/>
        <scheme val="minor"/>
      </rPr>
      <t>) + (n</t>
    </r>
    <r>
      <rPr>
        <vertAlign val="subscript"/>
        <sz val="12"/>
        <color theme="1"/>
        <rFont val="Calibri"/>
        <family val="2"/>
        <scheme val="minor"/>
      </rPr>
      <t>Ni</t>
    </r>
    <r>
      <rPr>
        <sz val="12"/>
        <color theme="1"/>
        <rFont val="Calibri"/>
        <family val="2"/>
        <scheme val="minor"/>
      </rPr>
      <t xml:space="preserve"> / 16MW</t>
    </r>
    <r>
      <rPr>
        <vertAlign val="subscript"/>
        <sz val="12"/>
        <color theme="1"/>
        <rFont val="Calibri"/>
        <family val="2"/>
        <scheme val="minor"/>
      </rPr>
      <t>i</t>
    </r>
    <r>
      <rPr>
        <sz val="12"/>
        <color theme="1"/>
        <rFont val="Calibri"/>
        <family val="2"/>
        <scheme val="minor"/>
      </rPr>
      <t>)] / [(1 / 94.97) + (0 / (16•94.97))]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</si>
</sst>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E+00"/>
  </numFmts>
  <fonts count="23">
    <font>
      <sz val="12"/>
      <color theme="1"/>
      <name val="Calibri"/>
      <family val="2"/>
      <scheme val="minor"/>
    </font>
    <font>
      <b/>
      <sz val="12"/>
      <color theme="1"/>
      <name val="Calibri"/>
      <family val="2"/>
      <scheme val="minor"/>
    </font>
    <font>
      <b/>
      <sz val="12"/>
      <color rgb="FF000000"/>
      <name val="Calibri"/>
      <family val="2"/>
      <scheme val="minor"/>
    </font>
    <font>
      <sz val="12"/>
      <color rgb="FF000000"/>
      <name val="Calibri"/>
      <family val="2"/>
      <scheme val="minor"/>
    </font>
    <font>
      <sz val="8"/>
      <name val="Calibri"/>
      <family val="2"/>
      <scheme val="minor"/>
    </font>
    <font>
      <sz val="15"/>
      <color rgb="FF444444"/>
      <name val="Calibri"/>
      <family val="2"/>
      <scheme val="minor"/>
    </font>
    <font>
      <sz val="10"/>
      <color rgb="FF000000"/>
      <name val="Calibri"/>
      <family val="2"/>
      <scheme val="minor"/>
    </font>
    <font>
      <sz val="14"/>
      <color theme="1"/>
      <name val="Calibri"/>
      <family val="2"/>
      <scheme val="minor"/>
    </font>
    <font>
      <b/>
      <sz val="20"/>
      <color theme="1"/>
      <name val="Calibri"/>
      <family val="2"/>
      <scheme val="minor"/>
    </font>
    <font>
      <sz val="20"/>
      <color theme="1"/>
      <name val="Calibri"/>
      <family val="2"/>
      <scheme val="minor"/>
    </font>
    <font>
      <b/>
      <sz val="24"/>
      <color theme="1"/>
      <name val="Calibri"/>
      <family val="2"/>
      <scheme val="minor"/>
    </font>
    <font>
      <b/>
      <sz val="24"/>
      <color rgb="FF000000"/>
      <name val="Calibri"/>
      <family val="2"/>
      <scheme val="minor"/>
    </font>
    <font>
      <sz val="8"/>
      <color theme="1"/>
      <name val="Calibri (Body)"/>
    </font>
    <font>
      <i/>
      <sz val="12"/>
      <color theme="1"/>
      <name val="Calibri"/>
      <family val="2"/>
      <scheme val="minor"/>
    </font>
    <font>
      <sz val="12"/>
      <color theme="1"/>
      <name val="Calibri"/>
      <family val="2"/>
    </font>
    <font>
      <sz val="12"/>
      <color rgb="FFFF0000"/>
      <name val="Calibri"/>
      <family val="2"/>
      <scheme val="minor"/>
    </font>
    <font>
      <sz val="8"/>
      <color theme="1"/>
      <name val="FrutigerLTPro"/>
    </font>
    <font>
      <vertAlign val="subscript"/>
      <sz val="12"/>
      <color theme="1"/>
      <name val="Calibri"/>
      <family val="2"/>
      <scheme val="minor"/>
    </font>
    <font>
      <b/>
      <sz val="16"/>
      <color theme="1"/>
      <name val="Calibri"/>
      <family val="2"/>
      <scheme val="minor"/>
    </font>
    <font>
      <b/>
      <sz val="14"/>
      <color rgb="FF000000"/>
      <name val="Calibri"/>
      <family val="2"/>
    </font>
    <font>
      <sz val="14"/>
      <color rgb="FF000000"/>
      <name val="Calibri"/>
      <family val="2"/>
    </font>
    <font>
      <i/>
      <sz val="14"/>
      <color rgb="FF000000"/>
      <name val="Calibri"/>
      <family val="2"/>
    </font>
    <font>
      <sz val="16"/>
      <color theme="1"/>
      <name val="Calibri"/>
      <family val="2"/>
      <scheme val="minor"/>
    </font>
  </fonts>
  <fills count="5">
    <fill>
      <patternFill patternType="none"/>
    </fill>
    <fill>
      <patternFill patternType="gray125"/>
    </fill>
    <fill>
      <patternFill patternType="solid">
        <fgColor theme="9" tint="0.59999389629810485"/>
        <bgColor indexed="64"/>
      </patternFill>
    </fill>
    <fill>
      <patternFill patternType="solid">
        <fgColor theme="8" tint="0.59999389629810485"/>
        <bgColor indexed="64"/>
      </patternFill>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s>
  <cellStyleXfs count="1">
    <xf numFmtId="0" fontId="0" fillId="0" borderId="0"/>
  </cellStyleXfs>
  <cellXfs count="74">
    <xf numFmtId="0" fontId="0" fillId="0" borderId="0" xfId="0"/>
    <xf numFmtId="0" fontId="0" fillId="0" borderId="1" xfId="0" applyBorder="1"/>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0" fillId="0" borderId="2" xfId="0" applyBorder="1"/>
    <xf numFmtId="0" fontId="2" fillId="0" borderId="1" xfId="0" applyFont="1" applyBorder="1" applyAlignment="1">
      <alignment horizontal="center" vertical="center" wrapText="1"/>
    </xf>
    <xf numFmtId="0" fontId="0" fillId="0" borderId="1" xfId="0" applyBorder="1" applyAlignment="1">
      <alignment horizontal="right"/>
    </xf>
    <xf numFmtId="11" fontId="0" fillId="0" borderId="1" xfId="0" applyNumberFormat="1" applyBorder="1"/>
    <xf numFmtId="0" fontId="0" fillId="0" borderId="0" xfId="0" applyAlignment="1">
      <alignment horizontal="left" vertical="center" wrapText="1"/>
    </xf>
    <xf numFmtId="0" fontId="3" fillId="0" borderId="0" xfId="0" applyFont="1"/>
    <xf numFmtId="0" fontId="5" fillId="0" borderId="0" xfId="0" applyFont="1"/>
    <xf numFmtId="0" fontId="6" fillId="0" borderId="0" xfId="0" applyFont="1" applyAlignment="1">
      <alignment horizontal="left" vertical="top" wrapText="1"/>
    </xf>
    <xf numFmtId="0" fontId="1" fillId="0" borderId="0" xfId="0" applyFont="1"/>
    <xf numFmtId="0" fontId="8" fillId="0" borderId="0" xfId="0" applyFont="1" applyAlignment="1">
      <alignment horizontal="center"/>
    </xf>
    <xf numFmtId="0" fontId="9" fillId="0" borderId="0" xfId="0" applyFont="1"/>
    <xf numFmtId="0" fontId="7" fillId="0" borderId="0" xfId="0" applyFont="1" applyAlignment="1">
      <alignment horizontal="left"/>
    </xf>
    <xf numFmtId="0" fontId="7" fillId="0" borderId="0" xfId="0" applyFont="1"/>
    <xf numFmtId="0" fontId="10" fillId="0" borderId="0" xfId="0" applyFont="1"/>
    <xf numFmtId="0" fontId="11" fillId="0" borderId="0" xfId="0" applyFont="1"/>
    <xf numFmtId="0" fontId="2" fillId="0" borderId="0" xfId="0" applyFont="1"/>
    <xf numFmtId="0" fontId="0" fillId="0" borderId="3" xfId="0" applyBorder="1"/>
    <xf numFmtId="49" fontId="0" fillId="0" borderId="1" xfId="0" applyNumberFormat="1" applyBorder="1" applyAlignment="1">
      <alignment horizontal="center"/>
    </xf>
    <xf numFmtId="49" fontId="0" fillId="0" borderId="0" xfId="0" applyNumberFormat="1"/>
    <xf numFmtId="0" fontId="0" fillId="0" borderId="4" xfId="0" applyBorder="1"/>
    <xf numFmtId="49" fontId="3" fillId="0" borderId="1" xfId="0" applyNumberFormat="1" applyFont="1" applyBorder="1" applyAlignment="1">
      <alignment horizontal="center"/>
    </xf>
    <xf numFmtId="0" fontId="0" fillId="0" borderId="4" xfId="0" applyBorder="1" applyAlignment="1">
      <alignment horizontal="right"/>
    </xf>
    <xf numFmtId="0" fontId="0" fillId="2" borderId="0" xfId="0" applyFill="1"/>
    <xf numFmtId="0" fontId="0" fillId="3" borderId="0" xfId="0" applyFill="1"/>
    <xf numFmtId="0" fontId="0" fillId="0" borderId="1" xfId="0" applyBorder="1" applyAlignment="1">
      <alignment horizontal="left" vertical="top" wrapText="1"/>
    </xf>
    <xf numFmtId="0" fontId="0" fillId="0" borderId="1" xfId="0" applyBorder="1" applyAlignment="1">
      <alignment horizontal="right" vertical="center" wrapText="1"/>
    </xf>
    <xf numFmtId="2" fontId="0" fillId="0" borderId="1" xfId="0" applyNumberFormat="1" applyBorder="1" applyAlignment="1">
      <alignment horizontal="center" vertical="center" wrapText="1"/>
    </xf>
    <xf numFmtId="164" fontId="0" fillId="0" borderId="1" xfId="0" applyNumberFormat="1" applyBorder="1" applyAlignment="1">
      <alignment horizontal="center" vertical="center" wrapText="1"/>
    </xf>
    <xf numFmtId="2" fontId="0" fillId="0" borderId="3" xfId="0" applyNumberFormat="1" applyBorder="1" applyAlignment="1">
      <alignment horizontal="center" vertical="center" wrapText="1"/>
    </xf>
    <xf numFmtId="0" fontId="2" fillId="0" borderId="0" xfId="0" applyFont="1" applyAlignment="1">
      <alignment vertical="center"/>
    </xf>
    <xf numFmtId="0" fontId="14" fillId="0" borderId="0" xfId="0" applyFont="1"/>
    <xf numFmtId="0" fontId="14" fillId="0" borderId="1" xfId="0" applyFont="1" applyBorder="1"/>
    <xf numFmtId="0" fontId="0" fillId="0" borderId="5" xfId="0" applyBorder="1"/>
    <xf numFmtId="0" fontId="1" fillId="0" borderId="6" xfId="0" applyFont="1" applyBorder="1"/>
    <xf numFmtId="0" fontId="0" fillId="0" borderId="6" xfId="0" applyBorder="1"/>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0" fontId="0" fillId="0" borderId="5" xfId="0" applyBorder="1" applyAlignment="1">
      <alignment horizontal="right"/>
    </xf>
    <xf numFmtId="0" fontId="1" fillId="0" borderId="7" xfId="0" applyFont="1" applyBorder="1"/>
    <xf numFmtId="0" fontId="0" fillId="0" borderId="7" xfId="0" applyBorder="1"/>
    <xf numFmtId="0" fontId="0" fillId="0" borderId="3" xfId="0" applyBorder="1" applyAlignment="1">
      <alignment horizontal="right"/>
    </xf>
    <xf numFmtId="0" fontId="16" fillId="0" borderId="0" xfId="0" applyFont="1"/>
    <xf numFmtId="0" fontId="15" fillId="0" borderId="4" xfId="0" applyFont="1" applyBorder="1"/>
    <xf numFmtId="0" fontId="15" fillId="0" borderId="6" xfId="0" applyFont="1" applyBorder="1"/>
    <xf numFmtId="0" fontId="15" fillId="0" borderId="0" xfId="0" applyFont="1"/>
    <xf numFmtId="0" fontId="0" fillId="0" borderId="5" xfId="0" applyBorder="1" applyAlignment="1">
      <alignment horizontal="left" vertical="top" wrapText="1"/>
    </xf>
    <xf numFmtId="0" fontId="0" fillId="0" borderId="5" xfId="0" applyBorder="1" applyAlignment="1">
      <alignment horizontal="right" vertical="center" wrapText="1"/>
    </xf>
    <xf numFmtId="164" fontId="0" fillId="0" borderId="5" xfId="0" applyNumberFormat="1" applyBorder="1" applyAlignment="1">
      <alignment horizontal="center" vertical="center" wrapText="1"/>
    </xf>
    <xf numFmtId="0" fontId="1" fillId="0" borderId="7" xfId="0" applyFont="1" applyBorder="1" applyAlignment="1">
      <alignment horizontal="left" vertical="top" wrapText="1"/>
    </xf>
    <xf numFmtId="0" fontId="0" fillId="0" borderId="7" xfId="0" applyBorder="1" applyAlignment="1">
      <alignment horizontal="right" vertical="center" wrapText="1"/>
    </xf>
    <xf numFmtId="0" fontId="1" fillId="0" borderId="7" xfId="0" applyFont="1" applyBorder="1" applyAlignment="1">
      <alignment horizontal="center" vertical="center" wrapText="1"/>
    </xf>
    <xf numFmtId="0" fontId="0" fillId="0" borderId="3" xfId="0" applyBorder="1" applyAlignment="1">
      <alignment horizontal="left" vertical="top" wrapText="1"/>
    </xf>
    <xf numFmtId="0" fontId="0" fillId="0" borderId="3" xfId="0" applyBorder="1" applyAlignment="1">
      <alignment horizontal="right" vertical="center" wrapText="1"/>
    </xf>
    <xf numFmtId="0" fontId="0" fillId="0" borderId="7" xfId="0" applyBorder="1" applyAlignment="1">
      <alignment horizontal="right"/>
    </xf>
    <xf numFmtId="2" fontId="0" fillId="0" borderId="7" xfId="0" applyNumberFormat="1" applyBorder="1" applyAlignment="1">
      <alignment horizontal="center" vertical="center" wrapText="1"/>
    </xf>
    <xf numFmtId="2" fontId="0" fillId="0" borderId="5" xfId="0" applyNumberFormat="1" applyBorder="1" applyAlignment="1">
      <alignment horizontal="center" vertical="center" wrapText="1"/>
    </xf>
    <xf numFmtId="11" fontId="0" fillId="2" borderId="0" xfId="0" applyNumberFormat="1" applyFill="1"/>
    <xf numFmtId="11" fontId="0" fillId="0" borderId="0" xfId="0" applyNumberFormat="1"/>
    <xf numFmtId="2" fontId="0" fillId="4" borderId="4" xfId="0" applyNumberFormat="1" applyFill="1" applyBorder="1"/>
    <xf numFmtId="11" fontId="0" fillId="4" borderId="4" xfId="0" applyNumberFormat="1" applyFill="1" applyBorder="1"/>
    <xf numFmtId="11" fontId="0" fillId="4" borderId="0" xfId="0" applyNumberFormat="1" applyFill="1"/>
    <xf numFmtId="11" fontId="0" fillId="3" borderId="0" xfId="0" applyNumberFormat="1" applyFill="1"/>
    <xf numFmtId="165" fontId="0" fillId="0" borderId="1" xfId="0" applyNumberFormat="1" applyBorder="1" applyAlignment="1">
      <alignment horizontal="center"/>
    </xf>
    <xf numFmtId="0" fontId="0" fillId="0" borderId="8" xfId="0" applyBorder="1"/>
    <xf numFmtId="0" fontId="1" fillId="0" borderId="1" xfId="0" applyFont="1" applyBorder="1"/>
    <xf numFmtId="0" fontId="18" fillId="0" borderId="0" xfId="0" applyFont="1" applyAlignment="1">
      <alignment horizontal="center"/>
    </xf>
    <xf numFmtId="0" fontId="19" fillId="0" borderId="0" xfId="0" applyFont="1" applyAlignment="1">
      <alignment vertical="center"/>
    </xf>
    <xf numFmtId="0" fontId="22"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2.emf"/></Relationships>
</file>

<file path=xl/drawings/_rels/drawing6.xml.rels><?xml version="1.0" encoding="UTF-8" standalone="yes"?>
<Relationships xmlns="http://schemas.openxmlformats.org/package/2006/relationships"><Relationship Id="rId1" Type="http://schemas.openxmlformats.org/officeDocument/2006/relationships/image" Target="../media/image3.emf"/></Relationships>
</file>

<file path=xl/drawings/_rels/drawing7.xml.rels><?xml version="1.0" encoding="UTF-8" standalone="yes"?>
<Relationships xmlns="http://schemas.openxmlformats.org/package/2006/relationships"><Relationship Id="rId1" Type="http://schemas.openxmlformats.org/officeDocument/2006/relationships/image" Target="../media/image4.emf"/></Relationships>
</file>

<file path=xl/drawings/_rels/drawing8.x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oneCellAnchor>
    <xdr:from>
      <xdr:col>3</xdr:col>
      <xdr:colOff>0</xdr:colOff>
      <xdr:row>13</xdr:row>
      <xdr:rowOff>0</xdr:rowOff>
    </xdr:from>
    <xdr:ext cx="2123402" cy="350224"/>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AB29FD08-7978-4942-B63D-9417FA6597C5}"/>
                </a:ext>
              </a:extLst>
            </xdr:cNvPr>
            <xdr:cNvSpPr txBox="1"/>
          </xdr:nvSpPr>
          <xdr:spPr>
            <a:xfrm>
              <a:off x="6759894" y="2815503"/>
              <a:ext cx="2123402" cy="3502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CA" sz="1100" b="0" i="1">
                            <a:latin typeface="Cambria Math" panose="02040503050406030204" pitchFamily="18" charset="0"/>
                          </a:rPr>
                        </m:ctrlPr>
                      </m:sSubPr>
                      <m:e>
                        <m:r>
                          <a:rPr lang="en-CA" sz="1100" b="0" i="1">
                            <a:latin typeface="Cambria Math" panose="02040503050406030204" pitchFamily="18" charset="0"/>
                          </a:rPr>
                          <m:t>𝐺𝑊𝑃</m:t>
                        </m:r>
                      </m:e>
                      <m:sub>
                        <m:r>
                          <a:rPr lang="en-CA" sz="1100" b="0" i="1">
                            <a:latin typeface="Cambria Math" panose="02040503050406030204" pitchFamily="18" charset="0"/>
                          </a:rPr>
                          <m:t>𝑖</m:t>
                        </m:r>
                        <m:r>
                          <a:rPr lang="en-CA" sz="1100" b="0" i="1">
                            <a:latin typeface="Cambria Math" panose="02040503050406030204" pitchFamily="18" charset="0"/>
                          </a:rPr>
                          <m:t> </m:t>
                        </m:r>
                      </m:sub>
                    </m:sSub>
                    <m:r>
                      <a:rPr lang="en-CA" sz="1100" b="0" i="1">
                        <a:latin typeface="Cambria Math" panose="02040503050406030204" pitchFamily="18" charset="0"/>
                      </a:rPr>
                      <m:t> (</m:t>
                    </m:r>
                    <m:r>
                      <a:rPr lang="en-CA" sz="1100" b="0" i="1">
                        <a:latin typeface="Cambria Math" panose="02040503050406030204" pitchFamily="18" charset="0"/>
                      </a:rPr>
                      <m:t>𝑖𝑛𝑑𝑖𝑟𝑒𝑐𝑡</m:t>
                    </m:r>
                    <m:r>
                      <a:rPr lang="en-CA" sz="1100" b="0" i="1">
                        <a:latin typeface="Cambria Math" panose="02040503050406030204" pitchFamily="18" charset="0"/>
                      </a:rPr>
                      <m:t>)=</m:t>
                    </m:r>
                    <m:f>
                      <m:fPr>
                        <m:ctrlPr>
                          <a:rPr lang="en-CA" sz="1100" b="0" i="1">
                            <a:latin typeface="Cambria Math" panose="02040503050406030204" pitchFamily="18" charset="0"/>
                          </a:rPr>
                        </m:ctrlPr>
                      </m:fPr>
                      <m:num>
                        <m:sSub>
                          <m:sSubPr>
                            <m:ctrlPr>
                              <a:rPr lang="en-CA" sz="1100" b="0" i="1">
                                <a:latin typeface="Cambria Math" panose="02040503050406030204" pitchFamily="18" charset="0"/>
                              </a:rPr>
                            </m:ctrlPr>
                          </m:sSubPr>
                          <m:e>
                            <m:r>
                              <a:rPr lang="en-CA" sz="1100" b="0" i="1">
                                <a:latin typeface="Cambria Math" panose="02040503050406030204" pitchFamily="18" charset="0"/>
                              </a:rPr>
                              <m:t>𝑁𝐶</m:t>
                            </m:r>
                          </m:e>
                          <m:sub>
                            <m:r>
                              <a:rPr lang="en-CA" sz="1100" b="0" i="1">
                                <a:latin typeface="Cambria Math" panose="02040503050406030204" pitchFamily="18" charset="0"/>
                              </a:rPr>
                              <m:t>𝑖</m:t>
                            </m:r>
                          </m:sub>
                        </m:sSub>
                        <m:r>
                          <a:rPr lang="en-CA" sz="1100" b="0" i="1">
                            <a:latin typeface="Cambria Math" panose="02040503050406030204" pitchFamily="18" charset="0"/>
                          </a:rPr>
                          <m:t>/</m:t>
                        </m:r>
                        <m:sSub>
                          <m:sSubPr>
                            <m:ctrlPr>
                              <a:rPr lang="en-CA" sz="1100" b="0" i="1">
                                <a:latin typeface="Cambria Math" panose="02040503050406030204" pitchFamily="18" charset="0"/>
                              </a:rPr>
                            </m:ctrlPr>
                          </m:sSubPr>
                          <m:e>
                            <m:r>
                              <a:rPr lang="en-CA" sz="1100" b="0" i="1">
                                <a:latin typeface="Cambria Math" panose="02040503050406030204" pitchFamily="18" charset="0"/>
                              </a:rPr>
                              <m:t>𝑀𝑊</m:t>
                            </m:r>
                          </m:e>
                          <m:sub>
                            <m:r>
                              <a:rPr lang="en-CA" sz="1100" b="0" i="1">
                                <a:latin typeface="Cambria Math" panose="02040503050406030204" pitchFamily="18" charset="0"/>
                              </a:rPr>
                              <m:t>𝑖</m:t>
                            </m:r>
                          </m:sub>
                        </m:sSub>
                      </m:num>
                      <m:den>
                        <m:sSub>
                          <m:sSubPr>
                            <m:ctrlPr>
                              <a:rPr lang="en-CA" sz="1100" b="0" i="1">
                                <a:latin typeface="Cambria Math" panose="02040503050406030204" pitchFamily="18" charset="0"/>
                              </a:rPr>
                            </m:ctrlPr>
                          </m:sSubPr>
                          <m:e>
                            <m:r>
                              <a:rPr lang="en-CA" sz="1100" b="0" i="1">
                                <a:latin typeface="Cambria Math" panose="02040503050406030204" pitchFamily="18" charset="0"/>
                              </a:rPr>
                              <m:t>𝑁𝐶</m:t>
                            </m:r>
                          </m:e>
                          <m:sub>
                            <m:r>
                              <a:rPr lang="en-CA" sz="1100" b="0" i="1">
                                <a:latin typeface="Cambria Math" panose="02040503050406030204" pitchFamily="18" charset="0"/>
                              </a:rPr>
                              <m:t>𝐶𝑂</m:t>
                            </m:r>
                            <m:r>
                              <a:rPr lang="en-CA" sz="1100" b="0" i="1">
                                <a:latin typeface="Cambria Math" panose="02040503050406030204" pitchFamily="18" charset="0"/>
                              </a:rPr>
                              <m:t>2</m:t>
                            </m:r>
                          </m:sub>
                        </m:sSub>
                        <m:r>
                          <a:rPr lang="en-CA" sz="1100" b="0" i="1">
                            <a:latin typeface="Cambria Math" panose="02040503050406030204" pitchFamily="18" charset="0"/>
                          </a:rPr>
                          <m:t>/</m:t>
                        </m:r>
                        <m:sSub>
                          <m:sSubPr>
                            <m:ctrlPr>
                              <a:rPr lang="en-CA" sz="1100" b="0" i="1">
                                <a:latin typeface="Cambria Math" panose="02040503050406030204" pitchFamily="18" charset="0"/>
                              </a:rPr>
                            </m:ctrlPr>
                          </m:sSubPr>
                          <m:e>
                            <m:r>
                              <a:rPr lang="en-CA" sz="1100" b="0" i="1">
                                <a:latin typeface="Cambria Math" panose="02040503050406030204" pitchFamily="18" charset="0"/>
                              </a:rPr>
                              <m:t>𝑀𝑊</m:t>
                            </m:r>
                          </m:e>
                          <m:sub>
                            <m:r>
                              <a:rPr lang="en-CA" sz="1100" b="0" i="1">
                                <a:latin typeface="Cambria Math" panose="02040503050406030204" pitchFamily="18" charset="0"/>
                              </a:rPr>
                              <m:t>𝐶𝑂</m:t>
                            </m:r>
                            <m:r>
                              <a:rPr lang="en-CA" sz="1100" b="0" i="1">
                                <a:latin typeface="Cambria Math" panose="02040503050406030204" pitchFamily="18" charset="0"/>
                              </a:rPr>
                              <m:t>2</m:t>
                            </m:r>
                          </m:sub>
                        </m:sSub>
                      </m:den>
                    </m:f>
                  </m:oMath>
                </m:oMathPara>
              </a14:m>
              <a:endParaRPr lang="en-US" sz="1100"/>
            </a:p>
          </xdr:txBody>
        </xdr:sp>
      </mc:Choice>
      <mc:Fallback xmlns="">
        <xdr:sp macro="" textlink="">
          <xdr:nvSpPr>
            <xdr:cNvPr id="4" name="TextBox 3">
              <a:extLst>
                <a:ext uri="{FF2B5EF4-FFF2-40B4-BE49-F238E27FC236}">
                  <a16:creationId xmlns:a16="http://schemas.microsoft.com/office/drawing/2014/main" id="{AB29FD08-7978-4942-B63D-9417FA6597C5}"/>
                </a:ext>
              </a:extLst>
            </xdr:cNvPr>
            <xdr:cNvSpPr txBox="1"/>
          </xdr:nvSpPr>
          <xdr:spPr>
            <a:xfrm>
              <a:off x="6759894" y="2815503"/>
              <a:ext cx="2123402" cy="3502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〖𝐺𝑊𝑃〗_(𝑖 )  (𝑖𝑛𝑑𝑖𝑟𝑒𝑐𝑡)=(〖𝑁𝐶〗_𝑖/〖𝑀𝑊〗_𝑖)/(〖𝑁𝐶〗_𝐶𝑂2/〖𝑀𝑊〗_𝐶𝑂2 )</a:t>
              </a:r>
              <a:endParaRPr lang="en-US" sz="1100"/>
            </a:p>
          </xdr:txBody>
        </xdr:sp>
      </mc:Fallback>
    </mc:AlternateContent>
    <xdr:clientData/>
  </xdr:oneCellAnchor>
  <xdr:twoCellAnchor editAs="oneCell">
    <xdr:from>
      <xdr:col>1</xdr:col>
      <xdr:colOff>0</xdr:colOff>
      <xdr:row>4</xdr:row>
      <xdr:rowOff>0</xdr:rowOff>
    </xdr:from>
    <xdr:to>
      <xdr:col>2</xdr:col>
      <xdr:colOff>239620</xdr:colOff>
      <xdr:row>5</xdr:row>
      <xdr:rowOff>15186</xdr:rowOff>
    </xdr:to>
    <xdr:pic>
      <xdr:nvPicPr>
        <xdr:cNvPr id="5" name="Picture 4">
          <a:extLst>
            <a:ext uri="{FF2B5EF4-FFF2-40B4-BE49-F238E27FC236}">
              <a16:creationId xmlns:a16="http://schemas.microsoft.com/office/drawing/2014/main" id="{3152DC0C-8BC5-336A-809F-F96AB7637F54}"/>
            </a:ext>
          </a:extLst>
        </xdr:cNvPr>
        <xdr:cNvPicPr>
          <a:picLocks noChangeAspect="1"/>
        </xdr:cNvPicPr>
      </xdr:nvPicPr>
      <xdr:blipFill>
        <a:blip xmlns:r="http://schemas.openxmlformats.org/officeDocument/2006/relationships" r:embed="rId1"/>
        <a:stretch>
          <a:fillRect/>
        </a:stretch>
      </xdr:blipFill>
      <xdr:spPr>
        <a:xfrm>
          <a:off x="2224180" y="1001217"/>
          <a:ext cx="2463800" cy="431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0</xdr:colOff>
      <xdr:row>4</xdr:row>
      <xdr:rowOff>0</xdr:rowOff>
    </xdr:from>
    <xdr:ext cx="1155829" cy="353174"/>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45DFFE14-D7CF-FB4B-88FB-94C22967995E}"/>
                </a:ext>
              </a:extLst>
            </xdr:cNvPr>
            <xdr:cNvSpPr txBox="1"/>
          </xdr:nvSpPr>
          <xdr:spPr>
            <a:xfrm>
              <a:off x="2258855" y="1008244"/>
              <a:ext cx="1155829" cy="3531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CA" sz="1100" b="0" i="1">
                            <a:latin typeface="Cambria Math" panose="02040503050406030204" pitchFamily="18" charset="0"/>
                          </a:rPr>
                        </m:ctrlPr>
                      </m:sSubPr>
                      <m:e>
                        <m:r>
                          <a:rPr lang="en-CA" sz="1100" b="0" i="1">
                            <a:latin typeface="Cambria Math" panose="02040503050406030204" pitchFamily="18" charset="0"/>
                          </a:rPr>
                          <m:t>𝑂𝐷𝑃</m:t>
                        </m:r>
                      </m:e>
                      <m:sub>
                        <m:r>
                          <a:rPr lang="en-CA" sz="1100" b="0" i="1">
                            <a:latin typeface="Cambria Math" panose="02040503050406030204" pitchFamily="18" charset="0"/>
                          </a:rPr>
                          <m:t>𝑖</m:t>
                        </m:r>
                      </m:sub>
                    </m:sSub>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ea typeface="Cambria Math" panose="02040503050406030204" pitchFamily="18" charset="0"/>
                          </a:rPr>
                          <m:t>𝛿</m:t>
                        </m:r>
                        <m:r>
                          <a:rPr lang="en-CA" sz="1100" b="0" i="1">
                            <a:latin typeface="Cambria Math" panose="02040503050406030204" pitchFamily="18" charset="0"/>
                            <a:ea typeface="Cambria Math" panose="02040503050406030204" pitchFamily="18" charset="0"/>
                          </a:rPr>
                          <m:t>[</m:t>
                        </m:r>
                        <m:sSub>
                          <m:sSubPr>
                            <m:ctrlPr>
                              <a:rPr lang="en-CA" sz="1100" b="0" i="1">
                                <a:latin typeface="Cambria Math" panose="02040503050406030204" pitchFamily="18" charset="0"/>
                                <a:ea typeface="Cambria Math" panose="02040503050406030204" pitchFamily="18" charset="0"/>
                              </a:rPr>
                            </m:ctrlPr>
                          </m:sSubPr>
                          <m:e>
                            <m:r>
                              <a:rPr lang="en-CA" sz="1100" b="0" i="1">
                                <a:latin typeface="Cambria Math" panose="02040503050406030204" pitchFamily="18" charset="0"/>
                                <a:ea typeface="Cambria Math" panose="02040503050406030204" pitchFamily="18" charset="0"/>
                              </a:rPr>
                              <m:t>𝑂</m:t>
                            </m:r>
                          </m:e>
                          <m:sub>
                            <m:r>
                              <a:rPr lang="en-CA" sz="1100" b="0" i="1">
                                <a:latin typeface="Cambria Math" panose="02040503050406030204" pitchFamily="18" charset="0"/>
                                <a:ea typeface="Cambria Math" panose="02040503050406030204" pitchFamily="18" charset="0"/>
                              </a:rPr>
                              <m:t>3</m:t>
                            </m:r>
                          </m:sub>
                        </m:sSub>
                        <m:sSub>
                          <m:sSubPr>
                            <m:ctrlPr>
                              <a:rPr lang="en-CA" sz="1100" b="0" i="1">
                                <a:latin typeface="Cambria Math" panose="02040503050406030204" pitchFamily="18" charset="0"/>
                                <a:ea typeface="Cambria Math" panose="02040503050406030204" pitchFamily="18" charset="0"/>
                              </a:rPr>
                            </m:ctrlPr>
                          </m:sSubPr>
                          <m:e>
                            <m:r>
                              <a:rPr lang="en-CA" sz="1100" b="0" i="1">
                                <a:latin typeface="Cambria Math" panose="02040503050406030204" pitchFamily="18" charset="0"/>
                                <a:ea typeface="Cambria Math" panose="02040503050406030204" pitchFamily="18" charset="0"/>
                              </a:rPr>
                              <m:t>]</m:t>
                            </m:r>
                          </m:e>
                          <m:sub>
                            <m:r>
                              <a:rPr lang="en-CA" sz="1100" b="0" i="1">
                                <a:latin typeface="Cambria Math" panose="02040503050406030204" pitchFamily="18" charset="0"/>
                                <a:ea typeface="Cambria Math" panose="02040503050406030204" pitchFamily="18" charset="0"/>
                              </a:rPr>
                              <m:t>𝑖</m:t>
                            </m:r>
                          </m:sub>
                        </m:sSub>
                      </m:num>
                      <m:den>
                        <m:r>
                          <a:rPr lang="en-CA" sz="1100" b="0" i="1">
                            <a:latin typeface="Cambria Math" panose="02040503050406030204" pitchFamily="18" charset="0"/>
                            <a:ea typeface="Cambria Math" panose="02040503050406030204" pitchFamily="18" charset="0"/>
                          </a:rPr>
                          <m:t>𝛿</m:t>
                        </m:r>
                        <m:r>
                          <a:rPr lang="en-CA" sz="1100" b="0" i="1">
                            <a:latin typeface="Cambria Math" panose="02040503050406030204" pitchFamily="18" charset="0"/>
                            <a:ea typeface="Cambria Math" panose="02040503050406030204" pitchFamily="18" charset="0"/>
                          </a:rPr>
                          <m:t>[</m:t>
                        </m:r>
                        <m:sSub>
                          <m:sSubPr>
                            <m:ctrlPr>
                              <a:rPr lang="en-CA" sz="1100" b="0" i="1">
                                <a:latin typeface="Cambria Math" panose="02040503050406030204" pitchFamily="18" charset="0"/>
                                <a:ea typeface="Cambria Math" panose="02040503050406030204" pitchFamily="18" charset="0"/>
                              </a:rPr>
                            </m:ctrlPr>
                          </m:sSubPr>
                          <m:e>
                            <m:r>
                              <a:rPr lang="en-CA" sz="1100" b="0" i="1">
                                <a:latin typeface="Cambria Math" panose="02040503050406030204" pitchFamily="18" charset="0"/>
                                <a:ea typeface="Cambria Math" panose="02040503050406030204" pitchFamily="18" charset="0"/>
                              </a:rPr>
                              <m:t>𝑂</m:t>
                            </m:r>
                          </m:e>
                          <m:sub>
                            <m:r>
                              <a:rPr lang="en-CA" sz="1100" b="0" i="1">
                                <a:latin typeface="Cambria Math" panose="02040503050406030204" pitchFamily="18" charset="0"/>
                                <a:ea typeface="Cambria Math" panose="02040503050406030204" pitchFamily="18" charset="0"/>
                              </a:rPr>
                              <m:t>3</m:t>
                            </m:r>
                          </m:sub>
                        </m:sSub>
                        <m:sSub>
                          <m:sSubPr>
                            <m:ctrlPr>
                              <a:rPr lang="en-CA" sz="1100" b="0" i="1">
                                <a:latin typeface="Cambria Math" panose="02040503050406030204" pitchFamily="18" charset="0"/>
                                <a:ea typeface="Cambria Math" panose="02040503050406030204" pitchFamily="18" charset="0"/>
                              </a:rPr>
                            </m:ctrlPr>
                          </m:sSubPr>
                          <m:e>
                            <m:r>
                              <a:rPr lang="en-CA" sz="1100" b="0" i="1">
                                <a:latin typeface="Cambria Math" panose="02040503050406030204" pitchFamily="18" charset="0"/>
                                <a:ea typeface="Cambria Math" panose="02040503050406030204" pitchFamily="18" charset="0"/>
                              </a:rPr>
                              <m:t>]</m:t>
                            </m:r>
                          </m:e>
                          <m:sub>
                            <m:r>
                              <a:rPr lang="en-CA" sz="1100" b="0" i="1">
                                <a:latin typeface="Cambria Math" panose="02040503050406030204" pitchFamily="18" charset="0"/>
                                <a:ea typeface="Cambria Math" panose="02040503050406030204" pitchFamily="18" charset="0"/>
                              </a:rPr>
                              <m:t>𝐶𝐶𝑙</m:t>
                            </m:r>
                            <m:r>
                              <a:rPr lang="en-CA" sz="1100" b="0" i="1">
                                <a:latin typeface="Cambria Math" panose="02040503050406030204" pitchFamily="18" charset="0"/>
                                <a:ea typeface="Cambria Math" panose="02040503050406030204" pitchFamily="18" charset="0"/>
                              </a:rPr>
                              <m:t>3</m:t>
                            </m:r>
                            <m:r>
                              <a:rPr lang="en-CA" sz="1100" b="0" i="1">
                                <a:latin typeface="Cambria Math" panose="02040503050406030204" pitchFamily="18" charset="0"/>
                                <a:ea typeface="Cambria Math" panose="02040503050406030204" pitchFamily="18" charset="0"/>
                              </a:rPr>
                              <m:t>𝐹</m:t>
                            </m:r>
                          </m:sub>
                        </m:sSub>
                      </m:den>
                    </m:f>
                  </m:oMath>
                </m:oMathPara>
              </a14:m>
              <a:endParaRPr lang="en-US" sz="1100"/>
            </a:p>
          </xdr:txBody>
        </xdr:sp>
      </mc:Choice>
      <mc:Fallback xmlns="">
        <xdr:sp macro="" textlink="">
          <xdr:nvSpPr>
            <xdr:cNvPr id="4" name="TextBox 3">
              <a:extLst>
                <a:ext uri="{FF2B5EF4-FFF2-40B4-BE49-F238E27FC236}">
                  <a16:creationId xmlns:a16="http://schemas.microsoft.com/office/drawing/2014/main" id="{45DFFE14-D7CF-FB4B-88FB-94C22967995E}"/>
                </a:ext>
              </a:extLst>
            </xdr:cNvPr>
            <xdr:cNvSpPr txBox="1"/>
          </xdr:nvSpPr>
          <xdr:spPr>
            <a:xfrm>
              <a:off x="2258855" y="1008244"/>
              <a:ext cx="1155829" cy="3531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〖𝑂𝐷𝑃〗_𝑖=(</a:t>
              </a:r>
              <a:r>
                <a:rPr lang="en-CA" sz="1100" b="0" i="0">
                  <a:latin typeface="Cambria Math" panose="02040503050406030204" pitchFamily="18" charset="0"/>
                  <a:ea typeface="Cambria Math" panose="02040503050406030204" pitchFamily="18" charset="0"/>
                </a:rPr>
                <a:t>𝛿[𝑂_3 ]_𝑖)/(𝛿[𝑂_3 ]_𝐶𝐶𝑙3𝐹 )</a:t>
              </a:r>
              <a:endParaRPr lang="en-US" sz="1100"/>
            </a:p>
          </xdr:txBody>
        </xdr:sp>
      </mc:Fallback>
    </mc:AlternateContent>
    <xdr:clientData/>
  </xdr:oneCellAnchor>
</xdr:wsDr>
</file>

<file path=xl/drawings/drawing3.xml><?xml version="1.0" encoding="utf-8"?>
<xdr:wsDr xmlns:xdr="http://schemas.openxmlformats.org/drawingml/2006/spreadsheetDrawing" xmlns:a="http://schemas.openxmlformats.org/drawingml/2006/main">
  <xdr:oneCellAnchor>
    <xdr:from>
      <xdr:col>1</xdr:col>
      <xdr:colOff>0</xdr:colOff>
      <xdr:row>4</xdr:row>
      <xdr:rowOff>0</xdr:rowOff>
    </xdr:from>
    <xdr:ext cx="972446" cy="345672"/>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D6786E87-40AF-C140-BD71-EC2B944474B7}"/>
                </a:ext>
              </a:extLst>
            </xdr:cNvPr>
            <xdr:cNvSpPr txBox="1"/>
          </xdr:nvSpPr>
          <xdr:spPr>
            <a:xfrm>
              <a:off x="2174240" y="1097280"/>
              <a:ext cx="972446" cy="3456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CA" sz="1100" b="0" i="1">
                            <a:latin typeface="Cambria Math" panose="02040503050406030204" pitchFamily="18" charset="0"/>
                          </a:rPr>
                        </m:ctrlPr>
                      </m:sSubPr>
                      <m:e>
                        <m:r>
                          <a:rPr lang="en-CA" sz="1100" b="0" i="1">
                            <a:latin typeface="Cambria Math" panose="02040503050406030204" pitchFamily="18" charset="0"/>
                          </a:rPr>
                          <m:t>𝑆𝐹𝑃</m:t>
                        </m:r>
                      </m:e>
                      <m:sub>
                        <m:r>
                          <a:rPr lang="en-CA" sz="1100" b="0" i="1">
                            <a:latin typeface="Cambria Math" panose="02040503050406030204" pitchFamily="18" charset="0"/>
                          </a:rPr>
                          <m:t>𝑖</m:t>
                        </m:r>
                      </m:sub>
                    </m:sSub>
                    <m:r>
                      <a:rPr lang="en-CA" sz="1100" b="0" i="1">
                        <a:latin typeface="Cambria Math" panose="02040503050406030204" pitchFamily="18" charset="0"/>
                      </a:rPr>
                      <m:t>=</m:t>
                    </m:r>
                    <m:f>
                      <m:fPr>
                        <m:ctrlPr>
                          <a:rPr lang="en-CA" sz="1100" b="0" i="1">
                            <a:latin typeface="Cambria Math" panose="02040503050406030204" pitchFamily="18" charset="0"/>
                          </a:rPr>
                        </m:ctrlPr>
                      </m:fPr>
                      <m:num>
                        <m:sSub>
                          <m:sSubPr>
                            <m:ctrlPr>
                              <a:rPr lang="en-CA" sz="1100" b="0" i="1">
                                <a:latin typeface="Cambria Math" panose="02040503050406030204" pitchFamily="18" charset="0"/>
                                <a:ea typeface="Cambria Math" panose="02040503050406030204" pitchFamily="18" charset="0"/>
                              </a:rPr>
                            </m:ctrlPr>
                          </m:sSubPr>
                          <m:e>
                            <m:r>
                              <a:rPr lang="en-CA" sz="1100" b="0" i="1">
                                <a:latin typeface="Cambria Math" panose="02040503050406030204" pitchFamily="18" charset="0"/>
                                <a:ea typeface="Cambria Math" panose="02040503050406030204" pitchFamily="18" charset="0"/>
                              </a:rPr>
                              <m:t>𝑀𝐼𝑅</m:t>
                            </m:r>
                          </m:e>
                          <m:sub>
                            <m:r>
                              <a:rPr lang="en-CA" sz="1100" b="0" i="1">
                                <a:latin typeface="Cambria Math" panose="02040503050406030204" pitchFamily="18" charset="0"/>
                                <a:ea typeface="Cambria Math" panose="02040503050406030204" pitchFamily="18" charset="0"/>
                              </a:rPr>
                              <m:t>𝑖</m:t>
                            </m:r>
                          </m:sub>
                        </m:sSub>
                      </m:num>
                      <m:den>
                        <m:sSub>
                          <m:sSubPr>
                            <m:ctrlPr>
                              <a:rPr lang="en-CA" sz="1100" b="0" i="1">
                                <a:latin typeface="Cambria Math" panose="02040503050406030204" pitchFamily="18" charset="0"/>
                                <a:ea typeface="Cambria Math" panose="02040503050406030204" pitchFamily="18" charset="0"/>
                              </a:rPr>
                            </m:ctrlPr>
                          </m:sSubPr>
                          <m:e>
                            <m:r>
                              <a:rPr lang="en-CA" sz="1100" b="0" i="1">
                                <a:latin typeface="Cambria Math" panose="02040503050406030204" pitchFamily="18" charset="0"/>
                                <a:ea typeface="Cambria Math" panose="02040503050406030204" pitchFamily="18" charset="0"/>
                              </a:rPr>
                              <m:t>𝑀𝐼𝑅</m:t>
                            </m:r>
                          </m:e>
                          <m:sub>
                            <m:r>
                              <a:rPr lang="en-CA" sz="1100" b="0" i="1">
                                <a:latin typeface="Cambria Math" panose="02040503050406030204" pitchFamily="18" charset="0"/>
                                <a:ea typeface="Cambria Math" panose="02040503050406030204" pitchFamily="18" charset="0"/>
                              </a:rPr>
                              <m:t>𝑅𝑂𝐺</m:t>
                            </m:r>
                          </m:sub>
                        </m:sSub>
                      </m:den>
                    </m:f>
                  </m:oMath>
                </m:oMathPara>
              </a14:m>
              <a:endParaRPr lang="en-US" sz="1100"/>
            </a:p>
          </xdr:txBody>
        </xdr:sp>
      </mc:Choice>
      <mc:Fallback xmlns="">
        <xdr:sp macro="" textlink="">
          <xdr:nvSpPr>
            <xdr:cNvPr id="5" name="TextBox 4">
              <a:extLst>
                <a:ext uri="{FF2B5EF4-FFF2-40B4-BE49-F238E27FC236}">
                  <a16:creationId xmlns:a16="http://schemas.microsoft.com/office/drawing/2014/main" id="{D6786E87-40AF-C140-BD71-EC2B944474B7}"/>
                </a:ext>
              </a:extLst>
            </xdr:cNvPr>
            <xdr:cNvSpPr txBox="1"/>
          </xdr:nvSpPr>
          <xdr:spPr>
            <a:xfrm>
              <a:off x="2174240" y="1097280"/>
              <a:ext cx="972446" cy="3456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〖𝑆𝐹𝑃〗_𝑖=</a:t>
              </a:r>
              <a:r>
                <a:rPr lang="en-CA" sz="1100" b="0" i="0">
                  <a:latin typeface="Cambria Math" panose="02040503050406030204" pitchFamily="18" charset="0"/>
                  <a:ea typeface="Cambria Math" panose="02040503050406030204" pitchFamily="18" charset="0"/>
                </a:rPr>
                <a:t>〖𝑀𝐼𝑅〗_𝑖/〖𝑀𝐼𝑅〗_𝑅𝑂𝐺 </a:t>
              </a:r>
              <a:endParaRPr lang="en-US" sz="1100"/>
            </a:p>
          </xdr:txBody>
        </xdr:sp>
      </mc:Fallback>
    </mc:AlternateContent>
    <xdr:clientData/>
  </xdr:one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4</xdr:row>
      <xdr:rowOff>0</xdr:rowOff>
    </xdr:from>
    <xdr:to>
      <xdr:col>2</xdr:col>
      <xdr:colOff>1095784</xdr:colOff>
      <xdr:row>5</xdr:row>
      <xdr:rowOff>13947</xdr:rowOff>
    </xdr:to>
    <xdr:pic>
      <xdr:nvPicPr>
        <xdr:cNvPr id="2" name="Picture 1">
          <a:extLst>
            <a:ext uri="{FF2B5EF4-FFF2-40B4-BE49-F238E27FC236}">
              <a16:creationId xmlns:a16="http://schemas.microsoft.com/office/drawing/2014/main" id="{9A99D35F-474A-9E00-8BA5-EAFE322CBB17}"/>
            </a:ext>
          </a:extLst>
        </xdr:cNvPr>
        <xdr:cNvPicPr>
          <a:picLocks noChangeAspect="1"/>
        </xdr:cNvPicPr>
      </xdr:nvPicPr>
      <xdr:blipFill>
        <a:blip xmlns:r="http://schemas.openxmlformats.org/officeDocument/2006/relationships" r:embed="rId1"/>
        <a:stretch>
          <a:fillRect/>
        </a:stretch>
      </xdr:blipFill>
      <xdr:spPr>
        <a:xfrm>
          <a:off x="2173804" y="1005092"/>
          <a:ext cx="2895600" cy="4191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1</xdr:col>
      <xdr:colOff>0</xdr:colOff>
      <xdr:row>4</xdr:row>
      <xdr:rowOff>0</xdr:rowOff>
    </xdr:from>
    <xdr:ext cx="1822450" cy="350224"/>
    <mc:AlternateContent xmlns:mc="http://schemas.openxmlformats.org/markup-compatibility/2006" xmlns:a14="http://schemas.microsoft.com/office/drawing/2010/main">
      <mc:Choice Requires="a14">
        <xdr:sp macro="" textlink="">
          <xdr:nvSpPr>
            <xdr:cNvPr id="6" name="TextBox 5">
              <a:extLst>
                <a:ext uri="{FF2B5EF4-FFF2-40B4-BE49-F238E27FC236}">
                  <a16:creationId xmlns:a16="http://schemas.microsoft.com/office/drawing/2014/main" id="{40D56D38-9F73-5A4B-85CA-706E3ED104B2}"/>
                </a:ext>
              </a:extLst>
            </xdr:cNvPr>
            <xdr:cNvSpPr txBox="1"/>
          </xdr:nvSpPr>
          <xdr:spPr>
            <a:xfrm>
              <a:off x="2133600" y="1007533"/>
              <a:ext cx="1822450" cy="3502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US" sz="1100" i="1">
                            <a:latin typeface="Cambria Math" panose="02040503050406030204" pitchFamily="18" charset="0"/>
                          </a:rPr>
                        </m:ctrlPr>
                      </m:sSubPr>
                      <m:e>
                        <m:r>
                          <a:rPr lang="en-CA" sz="1100" b="0" i="1">
                            <a:latin typeface="Cambria Math" panose="02040503050406030204" pitchFamily="18" charset="0"/>
                          </a:rPr>
                          <m:t>𝐴𝑃</m:t>
                        </m:r>
                      </m:e>
                      <m:sub>
                        <m:r>
                          <a:rPr lang="en-CA" sz="1100" b="0" i="1">
                            <a:latin typeface="Cambria Math" panose="02040503050406030204" pitchFamily="18" charset="0"/>
                          </a:rPr>
                          <m:t>𝑖</m:t>
                        </m:r>
                      </m:sub>
                    </m:sSub>
                    <m:r>
                      <a:rPr lang="en-CA" sz="1100" b="0" i="1">
                        <a:latin typeface="Cambria Math" panose="02040503050406030204" pitchFamily="18" charset="0"/>
                      </a:rPr>
                      <m:t>= </m:t>
                    </m:r>
                    <m:f>
                      <m:fPr>
                        <m:ctrlPr>
                          <a:rPr lang="en-CA" sz="1100" b="0" i="1">
                            <a:latin typeface="Cambria Math" panose="02040503050406030204" pitchFamily="18" charset="0"/>
                          </a:rPr>
                        </m:ctrlPr>
                      </m:fPr>
                      <m:num>
                        <m:sSub>
                          <m:sSubPr>
                            <m:ctrlPr>
                              <a:rPr lang="en-CA" sz="1100" b="0" i="1">
                                <a:latin typeface="Cambria Math" panose="02040503050406030204" pitchFamily="18" charset="0"/>
                              </a:rPr>
                            </m:ctrlPr>
                          </m:sSubPr>
                          <m:e>
                            <m:r>
                              <a:rPr lang="en-CA" sz="1100" b="0" i="1">
                                <a:latin typeface="Cambria Math" panose="02040503050406030204" pitchFamily="18" charset="0"/>
                                <a:ea typeface="Cambria Math" panose="02040503050406030204" pitchFamily="18" charset="0"/>
                              </a:rPr>
                              <m:t>𝛼</m:t>
                            </m:r>
                          </m:e>
                          <m:sub>
                            <m:r>
                              <a:rPr lang="en-CA" sz="1100" b="0" i="1">
                                <a:latin typeface="Cambria Math" panose="02040503050406030204" pitchFamily="18" charset="0"/>
                              </a:rPr>
                              <m:t>𝑖</m:t>
                            </m:r>
                          </m:sub>
                        </m:sSub>
                        <m:r>
                          <a:rPr lang="en-CA" sz="1100" b="0" i="1">
                            <a:latin typeface="Cambria Math" panose="02040503050406030204" pitchFamily="18" charset="0"/>
                          </a:rPr>
                          <m:t>/</m:t>
                        </m:r>
                        <m:sSub>
                          <m:sSubPr>
                            <m:ctrlPr>
                              <a:rPr lang="en-CA" sz="1100" b="0" i="1">
                                <a:latin typeface="Cambria Math" panose="02040503050406030204" pitchFamily="18" charset="0"/>
                              </a:rPr>
                            </m:ctrlPr>
                          </m:sSubPr>
                          <m:e>
                            <m:r>
                              <a:rPr lang="en-CA" sz="1100" b="0" i="1">
                                <a:latin typeface="Cambria Math" panose="02040503050406030204" pitchFamily="18" charset="0"/>
                              </a:rPr>
                              <m:t>𝑀𝑊</m:t>
                            </m:r>
                          </m:e>
                          <m:sub>
                            <m:r>
                              <a:rPr lang="en-CA" sz="1100" b="0" i="1">
                                <a:latin typeface="Cambria Math" panose="02040503050406030204" pitchFamily="18" charset="0"/>
                              </a:rPr>
                              <m:t>𝑖</m:t>
                            </m:r>
                          </m:sub>
                        </m:sSub>
                      </m:num>
                      <m:den>
                        <m:sSub>
                          <m:sSubPr>
                            <m:ctrlPr>
                              <a:rPr lang="en-CA" sz="1100" b="0" i="1">
                                <a:latin typeface="Cambria Math" panose="02040503050406030204" pitchFamily="18" charset="0"/>
                              </a:rPr>
                            </m:ctrlPr>
                          </m:sSubPr>
                          <m:e>
                            <m:r>
                              <a:rPr lang="en-CA" sz="1100" b="0" i="1">
                                <a:latin typeface="Cambria Math" panose="02040503050406030204" pitchFamily="18" charset="0"/>
                                <a:ea typeface="Cambria Math" panose="02040503050406030204" pitchFamily="18" charset="0"/>
                              </a:rPr>
                              <m:t>𝛼</m:t>
                            </m:r>
                          </m:e>
                          <m:sub>
                            <m:r>
                              <a:rPr lang="en-CA" sz="1100" b="0" i="1">
                                <a:latin typeface="Cambria Math" panose="02040503050406030204" pitchFamily="18" charset="0"/>
                              </a:rPr>
                              <m:t>𝑆𝑂</m:t>
                            </m:r>
                            <m:r>
                              <a:rPr lang="en-CA" sz="1100" b="0" i="1">
                                <a:latin typeface="Cambria Math" panose="02040503050406030204" pitchFamily="18" charset="0"/>
                              </a:rPr>
                              <m:t>2</m:t>
                            </m:r>
                          </m:sub>
                        </m:sSub>
                        <m:r>
                          <a:rPr lang="en-CA" sz="1100" b="0" i="1">
                            <a:latin typeface="Cambria Math" panose="02040503050406030204" pitchFamily="18" charset="0"/>
                          </a:rPr>
                          <m:t>/</m:t>
                        </m:r>
                        <m:sSub>
                          <m:sSubPr>
                            <m:ctrlPr>
                              <a:rPr lang="en-CA" sz="1100" b="0" i="1">
                                <a:latin typeface="Cambria Math" panose="02040503050406030204" pitchFamily="18" charset="0"/>
                              </a:rPr>
                            </m:ctrlPr>
                          </m:sSubPr>
                          <m:e>
                            <m:r>
                              <a:rPr lang="en-CA" sz="1100" b="0" i="1">
                                <a:latin typeface="Cambria Math" panose="02040503050406030204" pitchFamily="18" charset="0"/>
                              </a:rPr>
                              <m:t>𝑀𝑊</m:t>
                            </m:r>
                          </m:e>
                          <m:sub>
                            <m:r>
                              <a:rPr lang="en-CA" sz="1100" b="0" i="1">
                                <a:latin typeface="Cambria Math" panose="02040503050406030204" pitchFamily="18" charset="0"/>
                              </a:rPr>
                              <m:t>𝑆𝑂</m:t>
                            </m:r>
                            <m:r>
                              <a:rPr lang="en-CA" sz="1100" b="0" i="1">
                                <a:latin typeface="Cambria Math" panose="02040503050406030204" pitchFamily="18" charset="0"/>
                              </a:rPr>
                              <m:t>2</m:t>
                            </m:r>
                          </m:sub>
                        </m:sSub>
                      </m:den>
                    </m:f>
                  </m:oMath>
                </m:oMathPara>
              </a14:m>
              <a:endParaRPr lang="en-US" sz="1100"/>
            </a:p>
          </xdr:txBody>
        </xdr:sp>
      </mc:Choice>
      <mc:Fallback xmlns="">
        <xdr:sp macro="" textlink="">
          <xdr:nvSpPr>
            <xdr:cNvPr id="6" name="TextBox 5">
              <a:extLst>
                <a:ext uri="{FF2B5EF4-FFF2-40B4-BE49-F238E27FC236}">
                  <a16:creationId xmlns:a16="http://schemas.microsoft.com/office/drawing/2014/main" id="{40D56D38-9F73-5A4B-85CA-706E3ED104B2}"/>
                </a:ext>
              </a:extLst>
            </xdr:cNvPr>
            <xdr:cNvSpPr txBox="1"/>
          </xdr:nvSpPr>
          <xdr:spPr>
            <a:xfrm>
              <a:off x="2133600" y="1007533"/>
              <a:ext cx="1822450" cy="3502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1100" i="0">
                  <a:latin typeface="Cambria Math" panose="02040503050406030204" pitchFamily="18" charset="0"/>
                </a:rPr>
                <a:t>〖</a:t>
              </a:r>
              <a:r>
                <a:rPr lang="en-CA" sz="1100" b="0" i="0">
                  <a:latin typeface="Cambria Math" panose="02040503050406030204" pitchFamily="18" charset="0"/>
                </a:rPr>
                <a:t>𝐴𝑃</a:t>
              </a:r>
              <a:r>
                <a:rPr lang="en-US" sz="1100" b="0" i="0">
                  <a:latin typeface="Cambria Math" panose="02040503050406030204" pitchFamily="18" charset="0"/>
                </a:rPr>
                <a:t>〗_</a:t>
              </a:r>
              <a:r>
                <a:rPr lang="en-CA" sz="1100" b="0" i="0">
                  <a:latin typeface="Cambria Math" panose="02040503050406030204" pitchFamily="18" charset="0"/>
                </a:rPr>
                <a:t>𝑖=  (</a:t>
              </a:r>
              <a:r>
                <a:rPr lang="en-CA" sz="1100" b="0" i="0">
                  <a:latin typeface="Cambria Math" panose="02040503050406030204" pitchFamily="18" charset="0"/>
                  <a:ea typeface="Cambria Math" panose="02040503050406030204" pitchFamily="18" charset="0"/>
                </a:rPr>
                <a:t>𝛼_</a:t>
              </a:r>
              <a:r>
                <a:rPr lang="en-CA" sz="1100" b="0" i="0">
                  <a:latin typeface="Cambria Math" panose="02040503050406030204" pitchFamily="18" charset="0"/>
                </a:rPr>
                <a:t>𝑖/〖𝑀𝑊〗_𝑖)/(</a:t>
              </a:r>
              <a:r>
                <a:rPr lang="en-CA" sz="1100" b="0" i="0">
                  <a:latin typeface="Cambria Math" panose="02040503050406030204" pitchFamily="18" charset="0"/>
                  <a:ea typeface="Cambria Math" panose="02040503050406030204" pitchFamily="18" charset="0"/>
                </a:rPr>
                <a:t>𝛼_</a:t>
              </a:r>
              <a:r>
                <a:rPr lang="en-CA" sz="1100" b="0" i="0">
                  <a:latin typeface="Cambria Math" panose="02040503050406030204" pitchFamily="18" charset="0"/>
                </a:rPr>
                <a:t>𝑆𝑂2/〖𝑀𝑊〗_𝑆𝑂2 )</a:t>
              </a:r>
              <a:endParaRPr lang="en-US" sz="1100"/>
            </a:p>
          </xdr:txBody>
        </xdr:sp>
      </mc:Fallback>
    </mc:AlternateContent>
    <xdr:clientData/>
  </xdr:one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4</xdr:row>
      <xdr:rowOff>0</xdr:rowOff>
    </xdr:from>
    <xdr:to>
      <xdr:col>1</xdr:col>
      <xdr:colOff>2679700</xdr:colOff>
      <xdr:row>4</xdr:row>
      <xdr:rowOff>431800</xdr:rowOff>
    </xdr:to>
    <xdr:pic>
      <xdr:nvPicPr>
        <xdr:cNvPr id="2" name="Picture 1">
          <a:extLst>
            <a:ext uri="{FF2B5EF4-FFF2-40B4-BE49-F238E27FC236}">
              <a16:creationId xmlns:a16="http://schemas.microsoft.com/office/drawing/2014/main" id="{6A3A4C00-1ABC-831F-93C2-AC3AA8AD93EB}"/>
            </a:ext>
          </a:extLst>
        </xdr:cNvPr>
        <xdr:cNvPicPr>
          <a:picLocks noChangeAspect="1"/>
        </xdr:cNvPicPr>
      </xdr:nvPicPr>
      <xdr:blipFill>
        <a:blip xmlns:r="http://schemas.openxmlformats.org/officeDocument/2006/relationships" r:embed="rId1"/>
        <a:stretch>
          <a:fillRect/>
        </a:stretch>
      </xdr:blipFill>
      <xdr:spPr>
        <a:xfrm>
          <a:off x="2272229" y="1009880"/>
          <a:ext cx="2679700" cy="4318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4</xdr:row>
      <xdr:rowOff>0</xdr:rowOff>
    </xdr:from>
    <xdr:to>
      <xdr:col>2</xdr:col>
      <xdr:colOff>345505</xdr:colOff>
      <xdr:row>5</xdr:row>
      <xdr:rowOff>9444</xdr:rowOff>
    </xdr:to>
    <xdr:pic>
      <xdr:nvPicPr>
        <xdr:cNvPr id="3" name="Picture 2">
          <a:extLst>
            <a:ext uri="{FF2B5EF4-FFF2-40B4-BE49-F238E27FC236}">
              <a16:creationId xmlns:a16="http://schemas.microsoft.com/office/drawing/2014/main" id="{1A94DACD-42EE-FA04-86FD-1DA37F9ABA86}"/>
            </a:ext>
          </a:extLst>
        </xdr:cNvPr>
        <xdr:cNvPicPr>
          <a:picLocks noChangeAspect="1"/>
        </xdr:cNvPicPr>
      </xdr:nvPicPr>
      <xdr:blipFill>
        <a:blip xmlns:r="http://schemas.openxmlformats.org/officeDocument/2006/relationships" r:embed="rId1"/>
        <a:stretch>
          <a:fillRect/>
        </a:stretch>
      </xdr:blipFill>
      <xdr:spPr>
        <a:xfrm>
          <a:off x="2157372" y="1188590"/>
          <a:ext cx="1892300" cy="4572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29812</xdr:colOff>
      <xdr:row>4</xdr:row>
      <xdr:rowOff>29813</xdr:rowOff>
    </xdr:from>
    <xdr:to>
      <xdr:col>1</xdr:col>
      <xdr:colOff>1922112</xdr:colOff>
      <xdr:row>4</xdr:row>
      <xdr:rowOff>474313</xdr:rowOff>
    </xdr:to>
    <xdr:pic>
      <xdr:nvPicPr>
        <xdr:cNvPr id="3" name="Picture 2">
          <a:extLst>
            <a:ext uri="{FF2B5EF4-FFF2-40B4-BE49-F238E27FC236}">
              <a16:creationId xmlns:a16="http://schemas.microsoft.com/office/drawing/2014/main" id="{3EE74EFA-88BB-E560-B2F5-D41A866D43DF}"/>
            </a:ext>
          </a:extLst>
        </xdr:cNvPr>
        <xdr:cNvPicPr>
          <a:picLocks noChangeAspect="1"/>
        </xdr:cNvPicPr>
      </xdr:nvPicPr>
      <xdr:blipFill>
        <a:blip xmlns:r="http://schemas.openxmlformats.org/officeDocument/2006/relationships" r:embed="rId1"/>
        <a:stretch>
          <a:fillRect/>
        </a:stretch>
      </xdr:blipFill>
      <xdr:spPr>
        <a:xfrm>
          <a:off x="2212066" y="1222301"/>
          <a:ext cx="1892300" cy="4445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oneCellAnchor>
    <xdr:from>
      <xdr:col>1</xdr:col>
      <xdr:colOff>0</xdr:colOff>
      <xdr:row>4</xdr:row>
      <xdr:rowOff>0</xdr:rowOff>
    </xdr:from>
    <xdr:ext cx="2648610" cy="370101"/>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9856D1B8-1EC2-E14D-872D-26F2A6F426A7}"/>
                </a:ext>
              </a:extLst>
            </xdr:cNvPr>
            <xdr:cNvSpPr txBox="1"/>
          </xdr:nvSpPr>
          <xdr:spPr>
            <a:xfrm>
              <a:off x="3327400" y="1003300"/>
              <a:ext cx="2648610" cy="3701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US" sz="1100" i="1">
                            <a:latin typeface="Cambria Math" panose="02040503050406030204" pitchFamily="18" charset="0"/>
                          </a:rPr>
                        </m:ctrlPr>
                      </m:sSubPr>
                      <m:e>
                        <m:r>
                          <a:rPr lang="en-CA" sz="1100" b="0" i="1">
                            <a:latin typeface="Cambria Math" panose="02040503050406030204" pitchFamily="18" charset="0"/>
                          </a:rPr>
                          <m:t>𝐴𝐷𝑃</m:t>
                        </m:r>
                      </m:e>
                      <m:sub>
                        <m:r>
                          <a:rPr lang="en-CA" sz="1100" b="0" i="1">
                            <a:latin typeface="Cambria Math" panose="02040503050406030204" pitchFamily="18" charset="0"/>
                          </a:rPr>
                          <m:t>𝑖</m:t>
                        </m:r>
                      </m:sub>
                    </m:sSub>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m:t>
                        </m:r>
                        <m:r>
                          <a:rPr lang="en-CA" sz="1100" b="0" i="1">
                            <a:latin typeface="Cambria Math" panose="02040503050406030204" pitchFamily="18" charset="0"/>
                          </a:rPr>
                          <m:t>𝑑𝑒𝑝𝑙𝑒𝑡𝑖𝑜𝑛</m:t>
                        </m:r>
                        <m:r>
                          <a:rPr lang="en-CA" sz="1100" b="0" i="1">
                            <a:latin typeface="Cambria Math" panose="02040503050406030204" pitchFamily="18" charset="0"/>
                          </a:rPr>
                          <m:t> </m:t>
                        </m:r>
                        <m:r>
                          <a:rPr lang="en-CA" sz="1100" b="0" i="1">
                            <a:latin typeface="Cambria Math" panose="02040503050406030204" pitchFamily="18" charset="0"/>
                          </a:rPr>
                          <m:t>𝑟𝑎𝑡𝑒</m:t>
                        </m:r>
                        <m:sSub>
                          <m:sSubPr>
                            <m:ctrlPr>
                              <a:rPr lang="en-CA" sz="1100" b="0" i="1">
                                <a:latin typeface="Cambria Math" panose="02040503050406030204" pitchFamily="18" charset="0"/>
                              </a:rPr>
                            </m:ctrlPr>
                          </m:sSubPr>
                          <m:e>
                            <m:r>
                              <a:rPr lang="en-CA" sz="1100" b="0" i="1">
                                <a:latin typeface="Cambria Math" panose="02040503050406030204" pitchFamily="18" charset="0"/>
                              </a:rPr>
                              <m:t>)</m:t>
                            </m:r>
                          </m:e>
                          <m:sub>
                            <m:r>
                              <a:rPr lang="en-CA" sz="1100" b="0" i="1">
                                <a:latin typeface="Cambria Math" panose="02040503050406030204" pitchFamily="18" charset="0"/>
                              </a:rPr>
                              <m:t>𝑖</m:t>
                            </m:r>
                          </m:sub>
                        </m:sSub>
                        <m:r>
                          <a:rPr lang="en-CA" sz="1100" b="0" i="1">
                            <a:latin typeface="Cambria Math" panose="02040503050406030204" pitchFamily="18" charset="0"/>
                          </a:rPr>
                          <m:t>/(</m:t>
                        </m:r>
                        <m:r>
                          <a:rPr lang="en-CA" sz="1100" b="0" i="1">
                            <a:latin typeface="Cambria Math" panose="02040503050406030204" pitchFamily="18" charset="0"/>
                          </a:rPr>
                          <m:t>𝑟𝑒𝑠𝑒𝑟𝑣𝑒𝑠</m:t>
                        </m:r>
                        <m:sSub>
                          <m:sSubPr>
                            <m:ctrlPr>
                              <a:rPr lang="en-CA" sz="1100" b="0" i="1">
                                <a:latin typeface="Cambria Math" panose="02040503050406030204" pitchFamily="18" charset="0"/>
                              </a:rPr>
                            </m:ctrlPr>
                          </m:sSubPr>
                          <m:e>
                            <m:r>
                              <a:rPr lang="en-CA" sz="1100" b="0" i="1">
                                <a:latin typeface="Cambria Math" panose="02040503050406030204" pitchFamily="18" charset="0"/>
                              </a:rPr>
                              <m:t>)</m:t>
                            </m:r>
                          </m:e>
                          <m:sub>
                            <m:r>
                              <a:rPr lang="en-CA" sz="1100" b="0" i="1">
                                <a:latin typeface="Cambria Math" panose="02040503050406030204" pitchFamily="18" charset="0"/>
                              </a:rPr>
                              <m:t>𝑖</m:t>
                            </m:r>
                          </m:sub>
                        </m:sSub>
                      </m:num>
                      <m:den>
                        <m:r>
                          <a:rPr lang="en-CA" sz="1100" b="0" i="1">
                            <a:latin typeface="Cambria Math" panose="02040503050406030204" pitchFamily="18" charset="0"/>
                          </a:rPr>
                          <m:t>(</m:t>
                        </m:r>
                        <m:r>
                          <a:rPr lang="en-CA" sz="1100" b="0" i="1">
                            <a:latin typeface="Cambria Math" panose="02040503050406030204" pitchFamily="18" charset="0"/>
                          </a:rPr>
                          <m:t>𝑑𝑒𝑝𝑙𝑒𝑡𝑖𝑜𝑛</m:t>
                        </m:r>
                        <m:r>
                          <a:rPr lang="en-CA" sz="1100" b="0" i="1">
                            <a:latin typeface="Cambria Math" panose="02040503050406030204" pitchFamily="18" charset="0"/>
                          </a:rPr>
                          <m:t> </m:t>
                        </m:r>
                        <m:r>
                          <a:rPr lang="en-CA" sz="1100" b="0" i="1">
                            <a:latin typeface="Cambria Math" panose="02040503050406030204" pitchFamily="18" charset="0"/>
                          </a:rPr>
                          <m:t>𝑟𝑎𝑡𝑒</m:t>
                        </m:r>
                        <m:sSub>
                          <m:sSubPr>
                            <m:ctrlPr>
                              <a:rPr lang="en-CA" sz="1100" b="0" i="1">
                                <a:latin typeface="Cambria Math" panose="02040503050406030204" pitchFamily="18" charset="0"/>
                              </a:rPr>
                            </m:ctrlPr>
                          </m:sSubPr>
                          <m:e>
                            <m:r>
                              <a:rPr lang="en-CA" sz="1100" b="0" i="1">
                                <a:latin typeface="Cambria Math" panose="02040503050406030204" pitchFamily="18" charset="0"/>
                              </a:rPr>
                              <m:t>)</m:t>
                            </m:r>
                          </m:e>
                          <m:sub>
                            <m:r>
                              <a:rPr lang="en-CA" sz="1100" b="0" i="1">
                                <a:latin typeface="Cambria Math" panose="02040503050406030204" pitchFamily="18" charset="0"/>
                              </a:rPr>
                              <m:t>𝑟𝑒𝑓</m:t>
                            </m:r>
                          </m:sub>
                        </m:sSub>
                        <m:r>
                          <a:rPr lang="en-CA" sz="1100" b="0" i="1">
                            <a:latin typeface="Cambria Math" panose="02040503050406030204" pitchFamily="18" charset="0"/>
                          </a:rPr>
                          <m:t>/(</m:t>
                        </m:r>
                        <m:r>
                          <a:rPr lang="en-CA" sz="1100" b="0" i="1">
                            <a:latin typeface="Cambria Math" panose="02040503050406030204" pitchFamily="18" charset="0"/>
                          </a:rPr>
                          <m:t>𝑟𝑒𝑠𝑒𝑟𝑣𝑒𝑠</m:t>
                        </m:r>
                        <m:sSub>
                          <m:sSubPr>
                            <m:ctrlPr>
                              <a:rPr lang="en-CA" sz="1100" b="0" i="1">
                                <a:latin typeface="Cambria Math" panose="02040503050406030204" pitchFamily="18" charset="0"/>
                              </a:rPr>
                            </m:ctrlPr>
                          </m:sSubPr>
                          <m:e>
                            <m:r>
                              <a:rPr lang="en-CA" sz="1100" b="0" i="1">
                                <a:latin typeface="Cambria Math" panose="02040503050406030204" pitchFamily="18" charset="0"/>
                              </a:rPr>
                              <m:t>)</m:t>
                            </m:r>
                          </m:e>
                          <m:sub>
                            <m:r>
                              <a:rPr lang="en-CA" sz="1100" b="0" i="1">
                                <a:latin typeface="Cambria Math" panose="02040503050406030204" pitchFamily="18" charset="0"/>
                              </a:rPr>
                              <m:t>𝑟𝑒𝑓</m:t>
                            </m:r>
                          </m:sub>
                        </m:sSub>
                      </m:den>
                    </m:f>
                  </m:oMath>
                </m:oMathPara>
              </a14:m>
              <a:endParaRPr lang="en-US" sz="1100"/>
            </a:p>
          </xdr:txBody>
        </xdr:sp>
      </mc:Choice>
      <mc:Fallback xmlns="">
        <xdr:sp macro="" textlink="">
          <xdr:nvSpPr>
            <xdr:cNvPr id="4" name="TextBox 3">
              <a:extLst>
                <a:ext uri="{FF2B5EF4-FFF2-40B4-BE49-F238E27FC236}">
                  <a16:creationId xmlns:a16="http://schemas.microsoft.com/office/drawing/2014/main" id="{9856D1B8-1EC2-E14D-872D-26F2A6F426A7}"/>
                </a:ext>
              </a:extLst>
            </xdr:cNvPr>
            <xdr:cNvSpPr txBox="1"/>
          </xdr:nvSpPr>
          <xdr:spPr>
            <a:xfrm>
              <a:off x="3327400" y="1003300"/>
              <a:ext cx="2648610" cy="3701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i="0">
                  <a:latin typeface="Cambria Math" panose="02040503050406030204" pitchFamily="18" charset="0"/>
                </a:rPr>
                <a:t>〖</a:t>
              </a:r>
              <a:r>
                <a:rPr lang="en-CA" sz="1100" b="0" i="0">
                  <a:latin typeface="Cambria Math" panose="02040503050406030204" pitchFamily="18" charset="0"/>
                </a:rPr>
                <a:t>𝐴𝐷𝑃</a:t>
              </a:r>
              <a:r>
                <a:rPr lang="en-US" sz="1100" b="0" i="0">
                  <a:latin typeface="Cambria Math" panose="02040503050406030204" pitchFamily="18" charset="0"/>
                </a:rPr>
                <a:t>〗_</a:t>
              </a:r>
              <a:r>
                <a:rPr lang="en-CA" sz="1100" b="0" i="0">
                  <a:latin typeface="Cambria Math" panose="02040503050406030204" pitchFamily="18" charset="0"/>
                </a:rPr>
                <a:t>𝑖=((𝑑𝑒𝑝𝑙𝑒𝑡𝑖𝑜𝑛 𝑟𝑎𝑡𝑒)_𝑖/(𝑟𝑒𝑠𝑒𝑟𝑣𝑒𝑠)_𝑖)/((𝑑𝑒𝑝𝑙𝑒𝑡𝑖𝑜𝑛 𝑟𝑎𝑡𝑒)_𝑟𝑒𝑓/(𝑟𝑒𝑠𝑒𝑟𝑣𝑒𝑠)_𝑟𝑒𝑓 )</a:t>
              </a:r>
              <a:endParaRPr lang="en-US" sz="1100"/>
            </a:p>
          </xdr:txBody>
        </xdr:sp>
      </mc:Fallback>
    </mc:AlternateContent>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3EBBA-D989-2D44-A744-B546966FD6F7}">
  <dimension ref="A3:A22"/>
  <sheetViews>
    <sheetView tabSelected="1" zoomScale="125" workbookViewId="0">
      <selection activeCell="A33" sqref="A33"/>
    </sheetView>
  </sheetViews>
  <sheetFormatPr baseColWidth="10" defaultRowHeight="16"/>
  <cols>
    <col min="1" max="1" width="211" customWidth="1"/>
  </cols>
  <sheetData>
    <row r="3" spans="1:1">
      <c r="A3" s="14"/>
    </row>
    <row r="4" spans="1:1" ht="21">
      <c r="A4" s="71" t="s">
        <v>716</v>
      </c>
    </row>
    <row r="5" spans="1:1" ht="26">
      <c r="A5" s="15"/>
    </row>
    <row r="6" spans="1:1" ht="26">
      <c r="A6" s="15" t="s">
        <v>715</v>
      </c>
    </row>
    <row r="7" spans="1:1" ht="26">
      <c r="A7" s="16"/>
    </row>
    <row r="8" spans="1:1" ht="21">
      <c r="A8" s="73" t="s">
        <v>132</v>
      </c>
    </row>
    <row r="11" spans="1:1" ht="26">
      <c r="A11" s="15" t="s">
        <v>719</v>
      </c>
    </row>
    <row r="14" spans="1:1" ht="19">
      <c r="A14" s="17" t="s">
        <v>432</v>
      </c>
    </row>
    <row r="15" spans="1:1" ht="19">
      <c r="A15" s="18" t="s">
        <v>133</v>
      </c>
    </row>
    <row r="16" spans="1:1" ht="19">
      <c r="A16" s="18" t="s">
        <v>213</v>
      </c>
    </row>
    <row r="17" spans="1:1" ht="19">
      <c r="A17" s="18" t="s">
        <v>212</v>
      </c>
    </row>
    <row r="18" spans="1:1" ht="19">
      <c r="A18" s="18" t="s">
        <v>433</v>
      </c>
    </row>
    <row r="21" spans="1:1" ht="19">
      <c r="A21" s="72" t="s">
        <v>717</v>
      </c>
    </row>
    <row r="22" spans="1:1" ht="19">
      <c r="A22" s="72" t="s">
        <v>718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2B206-0F8D-A742-A4BE-457C0DC3DF55}">
  <dimension ref="A1:K80"/>
  <sheetViews>
    <sheetView topLeftCell="A2" zoomScale="150" workbookViewId="0">
      <selection activeCell="A70" sqref="A70"/>
    </sheetView>
  </sheetViews>
  <sheetFormatPr baseColWidth="10" defaultRowHeight="16"/>
  <cols>
    <col min="1" max="1" width="33.1640625" customWidth="1"/>
    <col min="2" max="2" width="29.1640625" customWidth="1"/>
    <col min="3" max="3" width="17.83203125" customWidth="1"/>
    <col min="4" max="4" width="21.5" customWidth="1"/>
    <col min="5" max="5" width="12" customWidth="1"/>
    <col min="6" max="6" width="39.5" customWidth="1"/>
    <col min="7" max="7" width="25.5" customWidth="1"/>
    <col min="9" max="9" width="14" customWidth="1"/>
  </cols>
  <sheetData>
    <row r="1" spans="1:6" ht="31">
      <c r="A1" s="20" t="s">
        <v>136</v>
      </c>
    </row>
    <row r="3" spans="1:6">
      <c r="A3" s="21" t="s">
        <v>165</v>
      </c>
      <c r="B3" t="s">
        <v>397</v>
      </c>
    </row>
    <row r="4" spans="1:6">
      <c r="A4" s="21" t="s">
        <v>142</v>
      </c>
      <c r="B4" t="s">
        <v>398</v>
      </c>
    </row>
    <row r="5" spans="1:6" ht="33" customHeight="1">
      <c r="A5" s="35" t="s">
        <v>144</v>
      </c>
    </row>
    <row r="6" spans="1:6">
      <c r="A6" s="21" t="s">
        <v>145</v>
      </c>
      <c r="B6" t="s">
        <v>152</v>
      </c>
      <c r="C6" t="s">
        <v>148</v>
      </c>
    </row>
    <row r="7" spans="1:6">
      <c r="A7" s="21" t="s">
        <v>141</v>
      </c>
      <c r="B7" t="s">
        <v>384</v>
      </c>
    </row>
    <row r="8" spans="1:6">
      <c r="A8" s="21"/>
      <c r="B8" t="s">
        <v>385</v>
      </c>
    </row>
    <row r="9" spans="1:6">
      <c r="A9" s="21"/>
      <c r="B9" t="s">
        <v>386</v>
      </c>
    </row>
    <row r="10" spans="1:6">
      <c r="A10" s="21"/>
      <c r="B10" t="s">
        <v>387</v>
      </c>
    </row>
    <row r="11" spans="1:6">
      <c r="A11" s="21"/>
      <c r="B11" t="s">
        <v>388</v>
      </c>
    </row>
    <row r="12" spans="1:6">
      <c r="A12" s="21"/>
      <c r="B12" t="s">
        <v>389</v>
      </c>
    </row>
    <row r="13" spans="1:6">
      <c r="A13" s="21"/>
      <c r="B13" t="s">
        <v>390</v>
      </c>
    </row>
    <row r="14" spans="1:6" ht="29" customHeight="1">
      <c r="A14" s="21"/>
      <c r="B14" s="5" t="s">
        <v>391</v>
      </c>
      <c r="F14" s="5" t="s">
        <v>392</v>
      </c>
    </row>
    <row r="15" spans="1:6">
      <c r="A15" s="21"/>
      <c r="B15" t="s">
        <v>435</v>
      </c>
      <c r="F15" t="s">
        <v>399</v>
      </c>
    </row>
    <row r="16" spans="1:6">
      <c r="A16" s="21"/>
      <c r="B16" t="s">
        <v>400</v>
      </c>
    </row>
    <row r="17" spans="1:7">
      <c r="A17" s="21" t="s">
        <v>396</v>
      </c>
      <c r="B17" t="s">
        <v>393</v>
      </c>
      <c r="C17" s="28"/>
      <c r="D17" t="s">
        <v>394</v>
      </c>
      <c r="E17" s="28"/>
      <c r="F17" t="s">
        <v>395</v>
      </c>
      <c r="G17" s="29" t="e">
        <f>(C17/E17)/(1/44)</f>
        <v>#DIV/0!</v>
      </c>
    </row>
    <row r="18" spans="1:7">
      <c r="A18" s="14" t="s">
        <v>210</v>
      </c>
      <c r="B18" t="s">
        <v>574</v>
      </c>
    </row>
    <row r="19" spans="1:7">
      <c r="A19" s="14"/>
      <c r="B19" t="s">
        <v>573</v>
      </c>
    </row>
    <row r="21" spans="1:7" ht="54" customHeight="1">
      <c r="A21" s="2" t="s">
        <v>0</v>
      </c>
      <c r="B21" s="2" t="s">
        <v>501</v>
      </c>
      <c r="C21" s="2" t="s">
        <v>436</v>
      </c>
      <c r="D21" s="3" t="s">
        <v>30</v>
      </c>
      <c r="F21" s="47"/>
    </row>
    <row r="22" spans="1:7" ht="16" customHeight="1">
      <c r="A22" s="14" t="s">
        <v>326</v>
      </c>
    </row>
    <row r="23" spans="1:7">
      <c r="A23" s="1" t="s">
        <v>406</v>
      </c>
      <c r="B23" s="1" t="s">
        <v>548</v>
      </c>
      <c r="C23" s="1" t="s">
        <v>547</v>
      </c>
      <c r="D23" s="1">
        <v>17400</v>
      </c>
    </row>
    <row r="24" spans="1:7">
      <c r="A24" s="1" t="s">
        <v>401</v>
      </c>
      <c r="B24" s="1" t="s">
        <v>549</v>
      </c>
      <c r="C24" s="1" t="s">
        <v>550</v>
      </c>
      <c r="D24" s="1">
        <v>273</v>
      </c>
    </row>
    <row r="25" spans="1:7">
      <c r="A25" s="1" t="s">
        <v>31</v>
      </c>
      <c r="B25" s="1"/>
      <c r="C25" s="1" t="s">
        <v>503</v>
      </c>
      <c r="D25" s="1">
        <v>1</v>
      </c>
    </row>
    <row r="26" spans="1:7">
      <c r="A26" s="22" t="s">
        <v>130</v>
      </c>
      <c r="B26" s="22"/>
      <c r="C26" s="22" t="s">
        <v>559</v>
      </c>
      <c r="D26" s="22">
        <v>24300</v>
      </c>
    </row>
    <row r="27" spans="1:7">
      <c r="A27" s="25"/>
      <c r="B27" s="25"/>
      <c r="C27" s="25"/>
      <c r="D27" s="48"/>
    </row>
    <row r="28" spans="1:7">
      <c r="A28" s="39" t="s">
        <v>490</v>
      </c>
      <c r="B28" s="40"/>
      <c r="C28" s="40"/>
      <c r="D28" s="49"/>
    </row>
    <row r="29" spans="1:7">
      <c r="A29" s="38" t="s">
        <v>38</v>
      </c>
      <c r="B29" s="38"/>
      <c r="C29" s="38" t="s">
        <v>546</v>
      </c>
      <c r="D29" s="38">
        <v>28</v>
      </c>
    </row>
    <row r="30" spans="1:7">
      <c r="A30" s="1" t="s">
        <v>405</v>
      </c>
      <c r="B30" s="1" t="s">
        <v>23</v>
      </c>
      <c r="C30" s="1" t="s">
        <v>463</v>
      </c>
      <c r="D30" s="1">
        <v>2.4</v>
      </c>
    </row>
    <row r="31" spans="1:7">
      <c r="A31" s="1" t="s">
        <v>404</v>
      </c>
      <c r="B31" s="1" t="s">
        <v>24</v>
      </c>
      <c r="C31" s="1" t="s">
        <v>464</v>
      </c>
      <c r="D31" s="1">
        <v>5.5</v>
      </c>
    </row>
    <row r="32" spans="1:7">
      <c r="A32" s="1" t="s">
        <v>32</v>
      </c>
      <c r="B32" s="1" t="s">
        <v>504</v>
      </c>
      <c r="C32" s="1" t="s">
        <v>505</v>
      </c>
      <c r="D32" s="1">
        <v>11</v>
      </c>
    </row>
    <row r="33" spans="1:11">
      <c r="A33" s="1" t="s">
        <v>131</v>
      </c>
      <c r="B33" s="1" t="s">
        <v>403</v>
      </c>
      <c r="C33" s="1" t="s">
        <v>506</v>
      </c>
      <c r="D33" s="1">
        <v>21</v>
      </c>
    </row>
    <row r="34" spans="1:11">
      <c r="A34" s="1" t="s">
        <v>25</v>
      </c>
      <c r="B34" s="1" t="s">
        <v>489</v>
      </c>
      <c r="C34" s="1" t="s">
        <v>465</v>
      </c>
      <c r="D34" s="1">
        <v>2200</v>
      </c>
    </row>
    <row r="35" spans="1:11">
      <c r="A35" s="22" t="s">
        <v>440</v>
      </c>
      <c r="B35" s="22" t="s">
        <v>17</v>
      </c>
      <c r="C35" s="1" t="s">
        <v>437</v>
      </c>
      <c r="D35" s="1">
        <v>6230</v>
      </c>
    </row>
    <row r="36" spans="1:11">
      <c r="A36" s="1" t="s">
        <v>496</v>
      </c>
      <c r="B36" s="1" t="s">
        <v>21</v>
      </c>
      <c r="C36" s="1" t="s">
        <v>442</v>
      </c>
      <c r="D36" s="1">
        <v>12500</v>
      </c>
      <c r="J36" s="11"/>
      <c r="K36" s="11"/>
    </row>
    <row r="37" spans="1:11">
      <c r="A37" s="1" t="s">
        <v>513</v>
      </c>
      <c r="B37" s="1" t="s">
        <v>512</v>
      </c>
      <c r="C37" s="1" t="s">
        <v>514</v>
      </c>
      <c r="D37" s="1">
        <v>16200</v>
      </c>
      <c r="J37" s="11"/>
      <c r="K37" s="11"/>
    </row>
    <row r="38" spans="1:11">
      <c r="A38" s="1" t="s">
        <v>560</v>
      </c>
      <c r="B38" s="1" t="s">
        <v>569</v>
      </c>
      <c r="C38" s="1" t="s">
        <v>557</v>
      </c>
      <c r="D38" s="1">
        <v>7380</v>
      </c>
    </row>
    <row r="39" spans="1:11">
      <c r="A39" s="1" t="s">
        <v>461</v>
      </c>
      <c r="B39" s="1" t="s">
        <v>483</v>
      </c>
      <c r="C39" s="1" t="s">
        <v>564</v>
      </c>
      <c r="D39" s="1">
        <v>1960</v>
      </c>
    </row>
    <row r="40" spans="1:11">
      <c r="A40" s="1" t="s">
        <v>531</v>
      </c>
      <c r="B40" s="1" t="s">
        <v>530</v>
      </c>
      <c r="C40" s="1" t="s">
        <v>532</v>
      </c>
      <c r="D40" s="1">
        <v>14600</v>
      </c>
    </row>
    <row r="41" spans="1:11">
      <c r="A41" s="1" t="s">
        <v>538</v>
      </c>
      <c r="B41" s="1" t="s">
        <v>540</v>
      </c>
      <c r="C41" s="1" t="s">
        <v>539</v>
      </c>
      <c r="D41" s="1">
        <v>771</v>
      </c>
    </row>
    <row r="42" spans="1:11">
      <c r="A42" s="1" t="s">
        <v>541</v>
      </c>
      <c r="B42" s="1" t="s">
        <v>543</v>
      </c>
      <c r="C42" s="1" t="s">
        <v>542</v>
      </c>
      <c r="D42" s="1">
        <v>135</v>
      </c>
    </row>
    <row r="43" spans="1:11">
      <c r="A43" s="22" t="s">
        <v>444</v>
      </c>
      <c r="B43" s="22" t="s">
        <v>474</v>
      </c>
      <c r="C43" s="22" t="s">
        <v>445</v>
      </c>
      <c r="D43" s="22">
        <v>7200</v>
      </c>
    </row>
    <row r="44" spans="1:11">
      <c r="A44" s="25"/>
      <c r="B44" s="25"/>
      <c r="C44" s="25"/>
      <c r="D44" s="48"/>
    </row>
    <row r="45" spans="1:11">
      <c r="A45" s="39" t="s">
        <v>491</v>
      </c>
      <c r="B45" s="40"/>
      <c r="C45" s="40"/>
      <c r="D45" s="49"/>
    </row>
    <row r="46" spans="1:11">
      <c r="A46" s="40" t="s">
        <v>289</v>
      </c>
      <c r="B46" s="40"/>
      <c r="C46" s="40" t="s">
        <v>571</v>
      </c>
      <c r="D46" s="40">
        <v>0.44</v>
      </c>
    </row>
    <row r="47" spans="1:11" ht="17" customHeight="1">
      <c r="A47" s="38" t="s">
        <v>493</v>
      </c>
      <c r="B47" s="38" t="s">
        <v>18</v>
      </c>
      <c r="C47" s="38" t="s">
        <v>446</v>
      </c>
      <c r="D47" s="38">
        <v>6520</v>
      </c>
      <c r="J47" s="12"/>
      <c r="K47" s="11"/>
    </row>
    <row r="48" spans="1:11">
      <c r="A48" s="1" t="s">
        <v>494</v>
      </c>
      <c r="B48" s="1" t="s">
        <v>19</v>
      </c>
      <c r="C48" s="1" t="s">
        <v>447</v>
      </c>
      <c r="D48" s="6">
        <v>9430</v>
      </c>
      <c r="J48" s="11"/>
      <c r="K48" s="11"/>
    </row>
    <row r="49" spans="1:11">
      <c r="A49" s="1" t="s">
        <v>441</v>
      </c>
      <c r="B49" s="1" t="s">
        <v>20</v>
      </c>
      <c r="C49" s="1" t="s">
        <v>448</v>
      </c>
      <c r="D49" s="1">
        <v>9600</v>
      </c>
      <c r="J49" s="11"/>
      <c r="K49" s="11"/>
    </row>
    <row r="50" spans="1:11">
      <c r="A50" s="1" t="s">
        <v>126</v>
      </c>
      <c r="B50" s="1" t="s">
        <v>568</v>
      </c>
      <c r="C50" s="1" t="s">
        <v>553</v>
      </c>
      <c r="D50" s="1">
        <v>12400</v>
      </c>
    </row>
    <row r="51" spans="1:11">
      <c r="A51" s="1" t="s">
        <v>472</v>
      </c>
      <c r="B51" s="1" t="s">
        <v>473</v>
      </c>
      <c r="C51" s="36" t="s">
        <v>450</v>
      </c>
      <c r="D51" s="1">
        <v>90</v>
      </c>
    </row>
    <row r="52" spans="1:11">
      <c r="A52" s="6" t="s">
        <v>511</v>
      </c>
      <c r="B52" s="1" t="s">
        <v>402</v>
      </c>
      <c r="C52" s="1" t="s">
        <v>510</v>
      </c>
      <c r="D52" s="1">
        <v>395</v>
      </c>
    </row>
    <row r="53" spans="1:11">
      <c r="A53" s="1" t="s">
        <v>478</v>
      </c>
      <c r="B53" s="1" t="s">
        <v>22</v>
      </c>
      <c r="C53" s="37" t="s">
        <v>451</v>
      </c>
      <c r="D53" s="1">
        <v>597</v>
      </c>
    </row>
    <row r="54" spans="1:11">
      <c r="A54" s="1" t="s">
        <v>515</v>
      </c>
      <c r="B54" s="1" t="s">
        <v>516</v>
      </c>
      <c r="C54" s="1" t="s">
        <v>517</v>
      </c>
      <c r="D54" s="1">
        <v>3740</v>
      </c>
      <c r="J54" s="11"/>
      <c r="K54" s="11"/>
    </row>
    <row r="55" spans="1:11">
      <c r="A55" s="1" t="s">
        <v>520</v>
      </c>
      <c r="B55" s="1" t="s">
        <v>33</v>
      </c>
      <c r="C55" s="1" t="s">
        <v>521</v>
      </c>
      <c r="D55" s="1">
        <v>1260</v>
      </c>
      <c r="J55" s="11"/>
      <c r="K55" s="11"/>
    </row>
    <row r="56" spans="1:11">
      <c r="A56" s="1" t="s">
        <v>518</v>
      </c>
      <c r="B56" s="1" t="s">
        <v>34</v>
      </c>
      <c r="C56" s="1" t="s">
        <v>519</v>
      </c>
      <c r="D56" s="1">
        <v>1530</v>
      </c>
    </row>
    <row r="57" spans="1:11">
      <c r="A57" s="1" t="s">
        <v>16</v>
      </c>
      <c r="B57" s="1" t="s">
        <v>439</v>
      </c>
      <c r="C57" s="1" t="s">
        <v>497</v>
      </c>
      <c r="D57" s="1">
        <v>161</v>
      </c>
    </row>
    <row r="58" spans="1:11">
      <c r="A58" s="1" t="s">
        <v>479</v>
      </c>
      <c r="B58" s="1" t="s">
        <v>480</v>
      </c>
      <c r="C58" s="1" t="s">
        <v>449</v>
      </c>
      <c r="D58" s="1">
        <v>860</v>
      </c>
    </row>
    <row r="59" spans="1:11">
      <c r="A59" s="1" t="s">
        <v>482</v>
      </c>
      <c r="B59" s="1" t="s">
        <v>481</v>
      </c>
      <c r="C59" s="1" t="s">
        <v>459</v>
      </c>
      <c r="D59" s="1">
        <v>2300</v>
      </c>
    </row>
    <row r="60" spans="1:11">
      <c r="A60" s="1" t="s">
        <v>526</v>
      </c>
      <c r="B60" s="1" t="s">
        <v>527</v>
      </c>
      <c r="C60" s="1" t="s">
        <v>525</v>
      </c>
      <c r="D60" s="1">
        <v>364</v>
      </c>
    </row>
    <row r="61" spans="1:11">
      <c r="A61" s="1" t="s">
        <v>522</v>
      </c>
      <c r="B61" s="1" t="s">
        <v>523</v>
      </c>
      <c r="C61" s="1" t="s">
        <v>524</v>
      </c>
      <c r="D61" s="1">
        <v>5810</v>
      </c>
    </row>
    <row r="62" spans="1:11">
      <c r="A62" s="22" t="s">
        <v>508</v>
      </c>
      <c r="B62" s="22" t="s">
        <v>507</v>
      </c>
      <c r="C62" s="22" t="s">
        <v>509</v>
      </c>
      <c r="D62" s="22">
        <v>164</v>
      </c>
    </row>
    <row r="63" spans="1:11">
      <c r="A63" s="22" t="s">
        <v>565</v>
      </c>
      <c r="B63" s="22" t="s">
        <v>566</v>
      </c>
      <c r="C63" s="22" t="s">
        <v>567</v>
      </c>
      <c r="D63" s="22">
        <v>4.8</v>
      </c>
    </row>
    <row r="64" spans="1:11">
      <c r="A64" s="25"/>
      <c r="B64" s="25"/>
      <c r="C64" s="25"/>
      <c r="D64" s="48"/>
    </row>
    <row r="65" spans="1:4">
      <c r="A65" s="39" t="s">
        <v>492</v>
      </c>
      <c r="B65" s="40"/>
      <c r="C65" s="40"/>
      <c r="D65" s="49"/>
    </row>
    <row r="66" spans="1:4">
      <c r="A66" s="1" t="s">
        <v>290</v>
      </c>
      <c r="B66" s="1"/>
      <c r="C66" s="1" t="s">
        <v>572</v>
      </c>
      <c r="D66" s="1">
        <v>0.02</v>
      </c>
    </row>
    <row r="67" spans="1:4">
      <c r="A67" s="38" t="s">
        <v>129</v>
      </c>
      <c r="B67" s="38" t="s">
        <v>570</v>
      </c>
      <c r="C67" s="38" t="s">
        <v>558</v>
      </c>
      <c r="D67" s="38">
        <v>9290</v>
      </c>
    </row>
    <row r="68" spans="1:4">
      <c r="A68" s="1" t="s">
        <v>485</v>
      </c>
      <c r="B68" s="1" t="s">
        <v>484</v>
      </c>
      <c r="C68" s="1" t="s">
        <v>462</v>
      </c>
      <c r="D68" s="1">
        <v>157</v>
      </c>
    </row>
    <row r="69" spans="1:4">
      <c r="A69" s="1" t="s">
        <v>487</v>
      </c>
      <c r="B69" s="1" t="s">
        <v>486</v>
      </c>
      <c r="C69" s="1" t="s">
        <v>488</v>
      </c>
      <c r="D69" s="1">
        <v>568</v>
      </c>
    </row>
    <row r="70" spans="1:4">
      <c r="A70" s="1" t="s">
        <v>528</v>
      </c>
      <c r="B70" s="1" t="s">
        <v>35</v>
      </c>
      <c r="C70" s="1" t="s">
        <v>529</v>
      </c>
      <c r="D70" s="1">
        <v>3600</v>
      </c>
    </row>
    <row r="71" spans="1:4">
      <c r="A71" s="1" t="s">
        <v>533</v>
      </c>
      <c r="B71" s="1" t="s">
        <v>534</v>
      </c>
      <c r="C71" s="1" t="s">
        <v>535</v>
      </c>
      <c r="D71" s="1">
        <v>8690</v>
      </c>
    </row>
    <row r="72" spans="1:4">
      <c r="A72" s="1" t="s">
        <v>536</v>
      </c>
      <c r="B72" s="1" t="s">
        <v>36</v>
      </c>
      <c r="C72" s="1" t="s">
        <v>537</v>
      </c>
      <c r="D72" s="1">
        <v>787</v>
      </c>
    </row>
    <row r="73" spans="1:4">
      <c r="D73" s="50"/>
    </row>
    <row r="74" spans="1:4">
      <c r="A74" s="14" t="s">
        <v>561</v>
      </c>
      <c r="D74" s="50"/>
    </row>
    <row r="75" spans="1:4">
      <c r="A75" s="1" t="s">
        <v>407</v>
      </c>
      <c r="B75" s="1"/>
      <c r="C75" s="1" t="s">
        <v>502</v>
      </c>
      <c r="D75" s="1">
        <v>36</v>
      </c>
    </row>
    <row r="76" spans="1:4">
      <c r="A76" s="1" t="s">
        <v>562</v>
      </c>
      <c r="B76" s="1"/>
      <c r="C76" s="1" t="s">
        <v>563</v>
      </c>
      <c r="D76" s="1">
        <v>6.0000000000000001E-3</v>
      </c>
    </row>
    <row r="77" spans="1:4">
      <c r="A77" s="1" t="s">
        <v>125</v>
      </c>
      <c r="B77" s="1" t="s">
        <v>551</v>
      </c>
      <c r="C77" s="1" t="s">
        <v>552</v>
      </c>
      <c r="D77" s="1">
        <v>10000</v>
      </c>
    </row>
    <row r="78" spans="1:4">
      <c r="A78" s="1" t="s">
        <v>128</v>
      </c>
      <c r="B78" s="1"/>
      <c r="C78" s="1" t="s">
        <v>556</v>
      </c>
      <c r="D78" s="1">
        <v>9220</v>
      </c>
    </row>
    <row r="79" spans="1:4">
      <c r="A79" s="1" t="s">
        <v>544</v>
      </c>
      <c r="B79" s="1" t="s">
        <v>37</v>
      </c>
      <c r="C79" s="1" t="s">
        <v>545</v>
      </c>
      <c r="D79" s="1">
        <v>1600</v>
      </c>
    </row>
    <row r="80" spans="1:4">
      <c r="A80" s="1" t="s">
        <v>127</v>
      </c>
      <c r="B80" s="1" t="s">
        <v>554</v>
      </c>
      <c r="C80" s="1" t="s">
        <v>555</v>
      </c>
      <c r="D80" s="1">
        <v>8620</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6476F-8B03-8543-8BC2-0DA40633E017}">
  <dimension ref="A1:L48"/>
  <sheetViews>
    <sheetView zoomScale="131" workbookViewId="0">
      <selection activeCell="F12" sqref="F12"/>
    </sheetView>
  </sheetViews>
  <sheetFormatPr baseColWidth="10" defaultRowHeight="16"/>
  <cols>
    <col min="1" max="1" width="37.1640625" customWidth="1"/>
    <col min="2" max="2" width="21.83203125" customWidth="1"/>
    <col min="3" max="3" width="15.83203125" customWidth="1"/>
    <col min="4" max="4" width="24.6640625" customWidth="1"/>
    <col min="5" max="5" width="30.5" customWidth="1"/>
    <col min="6" max="6" width="31.1640625" customWidth="1"/>
    <col min="7" max="7" width="32" customWidth="1"/>
    <col min="8" max="8" width="35.83203125" customWidth="1"/>
  </cols>
  <sheetData>
    <row r="1" spans="1:12" ht="31">
      <c r="A1" s="20" t="s">
        <v>150</v>
      </c>
    </row>
    <row r="3" spans="1:12">
      <c r="A3" s="21" t="s">
        <v>165</v>
      </c>
      <c r="B3" t="s">
        <v>411</v>
      </c>
    </row>
    <row r="4" spans="1:12">
      <c r="A4" s="21" t="s">
        <v>142</v>
      </c>
      <c r="B4" t="s">
        <v>412</v>
      </c>
    </row>
    <row r="5" spans="1:12" ht="29" customHeight="1">
      <c r="A5" s="35" t="s">
        <v>144</v>
      </c>
    </row>
    <row r="6" spans="1:12">
      <c r="A6" s="21" t="s">
        <v>145</v>
      </c>
      <c r="B6" t="s">
        <v>153</v>
      </c>
      <c r="C6" t="s">
        <v>148</v>
      </c>
    </row>
    <row r="7" spans="1:12">
      <c r="A7" s="21" t="s">
        <v>141</v>
      </c>
      <c r="B7" t="s">
        <v>413</v>
      </c>
    </row>
    <row r="8" spans="1:12">
      <c r="A8" s="21" t="s">
        <v>664</v>
      </c>
      <c r="B8" t="s">
        <v>665</v>
      </c>
    </row>
    <row r="9" spans="1:12">
      <c r="A9" s="21"/>
      <c r="B9" t="s">
        <v>414</v>
      </c>
    </row>
    <row r="10" spans="1:12" ht="50" customHeight="1">
      <c r="A10" s="21"/>
      <c r="B10" t="s">
        <v>666</v>
      </c>
      <c r="H10" s="4"/>
      <c r="I10" s="13"/>
    </row>
    <row r="12" spans="1:12" ht="51">
      <c r="A12" s="41" t="s">
        <v>0</v>
      </c>
      <c r="B12" s="41" t="s">
        <v>438</v>
      </c>
      <c r="C12" s="41" t="s">
        <v>436</v>
      </c>
      <c r="D12" s="42" t="s">
        <v>15</v>
      </c>
    </row>
    <row r="13" spans="1:12">
      <c r="A13" s="44" t="s">
        <v>490</v>
      </c>
      <c r="B13" s="45"/>
      <c r="C13" s="45"/>
      <c r="D13" s="45"/>
      <c r="H13" s="11"/>
      <c r="I13" s="11"/>
      <c r="J13" s="11"/>
      <c r="K13" s="11"/>
      <c r="L13" s="11"/>
    </row>
    <row r="14" spans="1:12">
      <c r="A14" s="38" t="s">
        <v>470</v>
      </c>
      <c r="B14" s="38" t="s">
        <v>475</v>
      </c>
      <c r="C14" s="38" t="s">
        <v>455</v>
      </c>
      <c r="D14" s="43">
        <v>7.1</v>
      </c>
      <c r="H14" s="11"/>
      <c r="I14" s="11"/>
      <c r="J14" s="11"/>
      <c r="K14" s="11"/>
      <c r="L14" s="11"/>
    </row>
    <row r="15" spans="1:12">
      <c r="A15" s="1" t="s">
        <v>468</v>
      </c>
      <c r="B15" s="1" t="s">
        <v>453</v>
      </c>
      <c r="C15" s="6" t="s">
        <v>454</v>
      </c>
      <c r="D15" s="8">
        <v>1.4</v>
      </c>
      <c r="E15" s="69" t="s">
        <v>667</v>
      </c>
      <c r="H15" s="11"/>
      <c r="I15" s="11"/>
      <c r="J15" s="11"/>
      <c r="K15" s="11"/>
      <c r="L15" s="11"/>
    </row>
    <row r="16" spans="1:12">
      <c r="A16" s="1" t="s">
        <v>405</v>
      </c>
      <c r="B16" s="1" t="s">
        <v>23</v>
      </c>
      <c r="C16" s="1" t="s">
        <v>463</v>
      </c>
      <c r="D16" s="1">
        <v>0.56999999999999995</v>
      </c>
      <c r="H16" s="11"/>
      <c r="I16" s="11"/>
      <c r="J16" s="11"/>
      <c r="K16" s="11"/>
      <c r="L16" s="11"/>
    </row>
    <row r="17" spans="1:12">
      <c r="A17" s="1" t="s">
        <v>444</v>
      </c>
      <c r="B17" s="1" t="s">
        <v>474</v>
      </c>
      <c r="C17" s="1" t="s">
        <v>445</v>
      </c>
      <c r="D17" s="8">
        <v>17</v>
      </c>
    </row>
    <row r="18" spans="1:12">
      <c r="A18" s="1" t="s">
        <v>461</v>
      </c>
      <c r="B18" s="1" t="s">
        <v>483</v>
      </c>
      <c r="C18" s="1" t="s">
        <v>460</v>
      </c>
      <c r="D18" s="1">
        <v>3.7999999999999999E-2</v>
      </c>
    </row>
    <row r="19" spans="1:12">
      <c r="A19" s="1" t="s">
        <v>404</v>
      </c>
      <c r="B19" s="1" t="s">
        <v>24</v>
      </c>
      <c r="C19" s="1" t="s">
        <v>464</v>
      </c>
      <c r="D19" s="1">
        <v>1.4999999999999999E-2</v>
      </c>
    </row>
    <row r="20" spans="1:12">
      <c r="A20" s="1" t="s">
        <v>469</v>
      </c>
      <c r="B20" s="1" t="s">
        <v>476</v>
      </c>
      <c r="C20" s="1" t="s">
        <v>452</v>
      </c>
      <c r="D20" s="8">
        <v>1.8</v>
      </c>
    </row>
    <row r="21" spans="1:12">
      <c r="A21" s="1" t="s">
        <v>541</v>
      </c>
      <c r="B21" s="1" t="s">
        <v>668</v>
      </c>
      <c r="C21" s="1" t="s">
        <v>542</v>
      </c>
      <c r="D21" s="8">
        <v>0</v>
      </c>
    </row>
    <row r="22" spans="1:12">
      <c r="A22" s="1" t="s">
        <v>25</v>
      </c>
      <c r="B22" s="1" t="s">
        <v>489</v>
      </c>
      <c r="C22" s="1" t="s">
        <v>465</v>
      </c>
      <c r="D22" s="1">
        <v>0.87</v>
      </c>
    </row>
    <row r="23" spans="1:12">
      <c r="A23" s="22" t="s">
        <v>440</v>
      </c>
      <c r="B23" s="22" t="s">
        <v>17</v>
      </c>
      <c r="C23" s="1" t="s">
        <v>437</v>
      </c>
      <c r="D23" s="8">
        <v>1</v>
      </c>
    </row>
    <row r="24" spans="1:12">
      <c r="A24" s="22" t="s">
        <v>531</v>
      </c>
      <c r="B24" s="22" t="s">
        <v>669</v>
      </c>
      <c r="C24" s="22" t="s">
        <v>532</v>
      </c>
      <c r="D24" s="46">
        <v>0</v>
      </c>
    </row>
    <row r="25" spans="1:12">
      <c r="A25" s="22" t="s">
        <v>496</v>
      </c>
      <c r="B25" s="22" t="s">
        <v>21</v>
      </c>
      <c r="C25" s="22" t="s">
        <v>442</v>
      </c>
      <c r="D25" s="46">
        <v>0.75</v>
      </c>
      <c r="H25" s="11"/>
      <c r="I25" s="11"/>
      <c r="J25" s="11"/>
      <c r="K25" s="11"/>
      <c r="L25" s="11"/>
    </row>
    <row r="26" spans="1:12" ht="17" customHeight="1">
      <c r="A26" s="25" t="s">
        <v>513</v>
      </c>
      <c r="B26" s="25" t="s">
        <v>670</v>
      </c>
      <c r="C26" s="25" t="s">
        <v>671</v>
      </c>
      <c r="D26" s="27">
        <v>0.3</v>
      </c>
      <c r="H26" s="11"/>
      <c r="I26" s="11"/>
      <c r="J26" s="11"/>
      <c r="K26" s="12"/>
      <c r="L26" s="11"/>
    </row>
    <row r="27" spans="1:12">
      <c r="A27" s="25"/>
      <c r="B27" s="25"/>
      <c r="C27" s="25"/>
      <c r="D27" s="27"/>
      <c r="H27" s="11"/>
      <c r="I27" s="11"/>
      <c r="J27" s="11"/>
      <c r="K27" s="11"/>
      <c r="L27" s="11"/>
    </row>
    <row r="28" spans="1:12">
      <c r="A28" s="39" t="s">
        <v>491</v>
      </c>
      <c r="B28" s="40"/>
      <c r="C28" s="40"/>
      <c r="D28" s="40"/>
      <c r="H28" s="11"/>
      <c r="I28" s="11"/>
      <c r="J28" s="11"/>
      <c r="K28" s="11"/>
      <c r="L28" s="11"/>
    </row>
    <row r="29" spans="1:12">
      <c r="A29" s="38" t="s">
        <v>482</v>
      </c>
      <c r="B29" s="38" t="s">
        <v>481</v>
      </c>
      <c r="C29" s="38" t="s">
        <v>459</v>
      </c>
      <c r="D29" s="38">
        <v>5.7000000000000002E-2</v>
      </c>
      <c r="H29" s="11"/>
      <c r="I29" s="11"/>
      <c r="J29" s="11"/>
      <c r="K29" s="11"/>
      <c r="L29" s="11"/>
    </row>
    <row r="30" spans="1:12">
      <c r="A30" s="1" t="s">
        <v>478</v>
      </c>
      <c r="B30" s="1" t="s">
        <v>22</v>
      </c>
      <c r="C30" s="37" t="s">
        <v>451</v>
      </c>
      <c r="D30" s="1">
        <v>2.1999999999999999E-2</v>
      </c>
      <c r="H30" s="11"/>
      <c r="I30" s="11"/>
      <c r="J30" s="11"/>
      <c r="K30" s="11"/>
      <c r="L30" s="11"/>
    </row>
    <row r="31" spans="1:12">
      <c r="A31" s="1" t="s">
        <v>479</v>
      </c>
      <c r="B31" s="1" t="s">
        <v>480</v>
      </c>
      <c r="C31" s="1" t="s">
        <v>449</v>
      </c>
      <c r="D31" s="1">
        <v>0.10199999999999999</v>
      </c>
    </row>
    <row r="32" spans="1:12">
      <c r="A32" s="1" t="s">
        <v>495</v>
      </c>
      <c r="B32" s="1" t="s">
        <v>439</v>
      </c>
      <c r="C32" s="1" t="s">
        <v>497</v>
      </c>
      <c r="D32" s="1">
        <v>0.12</v>
      </c>
    </row>
    <row r="33" spans="1:12">
      <c r="A33" s="1" t="s">
        <v>493</v>
      </c>
      <c r="B33" s="1" t="s">
        <v>18</v>
      </c>
      <c r="C33" s="1" t="s">
        <v>446</v>
      </c>
      <c r="D33" s="8">
        <v>0.82</v>
      </c>
    </row>
    <row r="34" spans="1:12">
      <c r="A34" s="1" t="s">
        <v>458</v>
      </c>
      <c r="B34" s="1" t="s">
        <v>477</v>
      </c>
      <c r="C34" s="1" t="s">
        <v>457</v>
      </c>
      <c r="D34" s="8">
        <v>15.6</v>
      </c>
    </row>
    <row r="35" spans="1:12">
      <c r="A35" s="1" t="s">
        <v>494</v>
      </c>
      <c r="B35" s="1" t="s">
        <v>19</v>
      </c>
      <c r="C35" s="1" t="s">
        <v>447</v>
      </c>
      <c r="D35" s="8">
        <v>0.53</v>
      </c>
      <c r="H35" s="11"/>
      <c r="I35" s="11"/>
      <c r="J35" s="11"/>
      <c r="K35" s="11"/>
      <c r="L35" s="11"/>
    </row>
    <row r="36" spans="1:12">
      <c r="A36" s="1" t="s">
        <v>467</v>
      </c>
      <c r="B36" s="1" t="s">
        <v>443</v>
      </c>
      <c r="C36" s="1" t="s">
        <v>466</v>
      </c>
      <c r="D36" s="8">
        <v>0.25</v>
      </c>
      <c r="E36" s="69" t="s">
        <v>667</v>
      </c>
    </row>
    <row r="37" spans="1:12">
      <c r="A37" s="1" t="s">
        <v>471</v>
      </c>
      <c r="B37" s="1" t="s">
        <v>456</v>
      </c>
      <c r="C37" t="s">
        <v>498</v>
      </c>
      <c r="D37" s="8">
        <v>1.6</v>
      </c>
      <c r="E37" s="69"/>
    </row>
    <row r="38" spans="1:12">
      <c r="A38" s="1" t="s">
        <v>472</v>
      </c>
      <c r="B38" s="1" t="s">
        <v>473</v>
      </c>
      <c r="C38" s="36" t="s">
        <v>450</v>
      </c>
      <c r="D38" s="8">
        <v>0.02</v>
      </c>
    </row>
    <row r="39" spans="1:12">
      <c r="A39" s="22" t="s">
        <v>441</v>
      </c>
      <c r="B39" s="22" t="s">
        <v>20</v>
      </c>
      <c r="C39" s="22" t="s">
        <v>448</v>
      </c>
      <c r="D39" s="46">
        <v>0.45</v>
      </c>
    </row>
    <row r="40" spans="1:12">
      <c r="A40" s="25"/>
      <c r="B40" s="25"/>
      <c r="C40" s="25"/>
      <c r="D40" s="27"/>
    </row>
    <row r="41" spans="1:12">
      <c r="A41" s="39" t="s">
        <v>492</v>
      </c>
      <c r="B41" s="40"/>
      <c r="C41" s="40"/>
      <c r="D41" s="40"/>
    </row>
    <row r="42" spans="1:12">
      <c r="A42" s="38" t="s">
        <v>487</v>
      </c>
      <c r="B42" s="38" t="s">
        <v>486</v>
      </c>
      <c r="C42" s="38" t="s">
        <v>488</v>
      </c>
      <c r="D42" s="38">
        <v>3.3000000000000002E-2</v>
      </c>
    </row>
    <row r="43" spans="1:12">
      <c r="A43" s="1" t="s">
        <v>485</v>
      </c>
      <c r="B43" s="1" t="s">
        <v>484</v>
      </c>
      <c r="C43" s="1" t="s">
        <v>462</v>
      </c>
      <c r="D43" s="1">
        <v>2.5000000000000001E-2</v>
      </c>
    </row>
    <row r="45" spans="1:12">
      <c r="A45" s="39" t="s">
        <v>326</v>
      </c>
      <c r="B45" s="40"/>
      <c r="C45" s="40"/>
      <c r="D45" s="40"/>
    </row>
    <row r="46" spans="1:12">
      <c r="A46" s="38" t="s">
        <v>31</v>
      </c>
      <c r="B46" s="38"/>
      <c r="C46" s="38" t="s">
        <v>503</v>
      </c>
      <c r="D46" s="38">
        <v>0</v>
      </c>
    </row>
    <row r="47" spans="1:12">
      <c r="A47" s="38" t="s">
        <v>38</v>
      </c>
      <c r="B47" s="38"/>
      <c r="C47" s="38" t="s">
        <v>546</v>
      </c>
      <c r="D47" s="38">
        <v>0</v>
      </c>
    </row>
    <row r="48" spans="1:12">
      <c r="A48" s="38" t="s">
        <v>401</v>
      </c>
      <c r="B48" s="38"/>
      <c r="C48" s="38" t="s">
        <v>550</v>
      </c>
      <c r="D48" s="38">
        <v>1.7000000000000001E-2</v>
      </c>
    </row>
  </sheetData>
  <sortState xmlns:xlrd2="http://schemas.microsoft.com/office/spreadsheetml/2017/richdata2" ref="A24:D34">
    <sortCondition ref="A24:A34"/>
  </sortState>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02791-62E0-9E45-AC64-DD7B75A70F00}">
  <dimension ref="A1:J105"/>
  <sheetViews>
    <sheetView zoomScale="135" workbookViewId="0">
      <pane ySplit="14" topLeftCell="A88" activePane="bottomLeft" state="frozen"/>
      <selection pane="bottomLeft" activeCell="F100" sqref="F100"/>
    </sheetView>
  </sheetViews>
  <sheetFormatPr baseColWidth="10" defaultRowHeight="16"/>
  <cols>
    <col min="1" max="2" width="28.5" customWidth="1"/>
    <col min="3" max="3" width="25" customWidth="1"/>
    <col min="4" max="4" width="9.5" customWidth="1"/>
    <col min="6" max="6" width="30.83203125" customWidth="1"/>
    <col min="7" max="7" width="30.1640625" customWidth="1"/>
    <col min="8" max="8" width="43" customWidth="1"/>
    <col min="9" max="9" width="41.1640625" customWidth="1"/>
  </cols>
  <sheetData>
    <row r="1" spans="1:8" ht="31">
      <c r="A1" s="20" t="s">
        <v>137</v>
      </c>
    </row>
    <row r="2" spans="1:8" ht="20" customHeight="1">
      <c r="B2" s="20"/>
    </row>
    <row r="3" spans="1:8" ht="18" customHeight="1">
      <c r="A3" s="21" t="s">
        <v>271</v>
      </c>
      <c r="B3" t="s">
        <v>374</v>
      </c>
    </row>
    <row r="4" spans="1:8" ht="17" customHeight="1">
      <c r="A4" s="21" t="s">
        <v>142</v>
      </c>
      <c r="B4" t="s">
        <v>373</v>
      </c>
    </row>
    <row r="5" spans="1:8" ht="29" customHeight="1">
      <c r="A5" s="21" t="s">
        <v>144</v>
      </c>
    </row>
    <row r="6" spans="1:8" ht="17" customHeight="1">
      <c r="A6" s="21" t="s">
        <v>145</v>
      </c>
      <c r="B6" t="s">
        <v>283</v>
      </c>
      <c r="C6" t="s">
        <v>148</v>
      </c>
    </row>
    <row r="7" spans="1:8" ht="17" customHeight="1">
      <c r="A7" s="21" t="s">
        <v>141</v>
      </c>
      <c r="B7" t="s">
        <v>381</v>
      </c>
    </row>
    <row r="8" spans="1:8" ht="17" customHeight="1">
      <c r="A8" s="21"/>
      <c r="B8" t="s">
        <v>382</v>
      </c>
    </row>
    <row r="9" spans="1:8">
      <c r="B9" t="s">
        <v>284</v>
      </c>
    </row>
    <row r="10" spans="1:8">
      <c r="A10" s="11"/>
      <c r="B10" t="s">
        <v>285</v>
      </c>
    </row>
    <row r="11" spans="1:8">
      <c r="A11" s="11"/>
      <c r="B11" t="s">
        <v>383</v>
      </c>
    </row>
    <row r="12" spans="1:8">
      <c r="A12" s="21" t="s">
        <v>371</v>
      </c>
      <c r="B12" t="s">
        <v>372</v>
      </c>
    </row>
    <row r="14" spans="1:8" ht="51">
      <c r="A14" s="42" t="s">
        <v>0</v>
      </c>
      <c r="B14" s="42" t="s">
        <v>286</v>
      </c>
      <c r="C14" s="42" t="s">
        <v>287</v>
      </c>
      <c r="G14" s="4"/>
      <c r="H14" s="13"/>
    </row>
    <row r="15" spans="1:8" ht="17">
      <c r="A15" s="54" t="s">
        <v>326</v>
      </c>
      <c r="B15" s="55"/>
      <c r="C15" s="56"/>
      <c r="G15" s="4"/>
      <c r="H15" s="13"/>
    </row>
    <row r="16" spans="1:8" ht="17">
      <c r="A16" s="51" t="s">
        <v>327</v>
      </c>
      <c r="B16" s="52">
        <v>5.1999999999999998E-2</v>
      </c>
      <c r="C16" s="53">
        <f>B16/3.56</f>
        <v>1.4606741573033707E-2</v>
      </c>
      <c r="G16" s="4"/>
      <c r="H16" s="13"/>
    </row>
    <row r="17" spans="1:10" ht="17">
      <c r="A17" s="30" t="s">
        <v>365</v>
      </c>
      <c r="B17" s="31">
        <v>0.23</v>
      </c>
      <c r="C17" s="32">
        <f t="shared" ref="C17:C81" si="0">B17/3.56</f>
        <v>6.4606741573033713E-2</v>
      </c>
      <c r="G17" s="4"/>
      <c r="H17" s="13"/>
    </row>
    <row r="18" spans="1:10" ht="17">
      <c r="A18" s="57" t="s">
        <v>274</v>
      </c>
      <c r="B18" s="58">
        <v>5.9</v>
      </c>
      <c r="C18" s="34">
        <f t="shared" si="0"/>
        <v>1.657303370786517</v>
      </c>
      <c r="G18" s="4"/>
      <c r="H18" s="13"/>
    </row>
    <row r="19" spans="1:10">
      <c r="A19" s="44" t="s">
        <v>288</v>
      </c>
      <c r="B19" s="59"/>
      <c r="C19" s="60"/>
    </row>
    <row r="20" spans="1:10">
      <c r="A20" s="38" t="s">
        <v>38</v>
      </c>
      <c r="B20" s="38">
        <v>1.4E-2</v>
      </c>
      <c r="C20" s="53">
        <f t="shared" si="0"/>
        <v>3.9325842696629216E-3</v>
      </c>
      <c r="F20" s="11"/>
      <c r="G20" s="11"/>
      <c r="H20" s="11"/>
      <c r="I20" s="11"/>
      <c r="J20" s="11"/>
    </row>
    <row r="21" spans="1:10" ht="15" customHeight="1">
      <c r="A21" s="1" t="s">
        <v>289</v>
      </c>
      <c r="B21" s="1">
        <v>0.26</v>
      </c>
      <c r="C21" s="33">
        <f t="shared" si="0"/>
        <v>7.3033707865168537E-2</v>
      </c>
      <c r="F21" s="11"/>
      <c r="G21" s="11"/>
      <c r="H21" s="11"/>
      <c r="I21" s="12"/>
      <c r="J21" s="11"/>
    </row>
    <row r="22" spans="1:10">
      <c r="A22" s="1" t="s">
        <v>290</v>
      </c>
      <c r="B22" s="1">
        <v>0.46</v>
      </c>
      <c r="C22" s="32">
        <f t="shared" si="0"/>
        <v>0.12921348314606743</v>
      </c>
      <c r="F22" s="11"/>
      <c r="G22" s="11"/>
      <c r="H22" s="11"/>
      <c r="I22" s="11"/>
      <c r="J22" s="11"/>
    </row>
    <row r="23" spans="1:10">
      <c r="A23" s="1" t="s">
        <v>297</v>
      </c>
      <c r="B23" s="1">
        <v>1.08</v>
      </c>
      <c r="C23" s="32">
        <f t="shared" si="0"/>
        <v>0.30337078651685395</v>
      </c>
      <c r="F23" s="11"/>
      <c r="G23" s="11"/>
      <c r="H23" s="11"/>
      <c r="I23" s="11"/>
      <c r="J23" s="11"/>
    </row>
    <row r="24" spans="1:10">
      <c r="A24" s="1" t="s">
        <v>298</v>
      </c>
      <c r="B24" s="1">
        <v>1.1399999999999999</v>
      </c>
      <c r="C24" s="32">
        <f t="shared" si="0"/>
        <v>0.32022471910112354</v>
      </c>
      <c r="F24" s="11"/>
      <c r="G24" s="11"/>
      <c r="H24" s="11"/>
      <c r="I24" s="11"/>
      <c r="J24" s="11"/>
    </row>
    <row r="25" spans="1:10">
      <c r="A25" s="1" t="s">
        <v>299</v>
      </c>
      <c r="B25" s="1">
        <v>0.8</v>
      </c>
      <c r="C25" s="32">
        <f t="shared" si="0"/>
        <v>0.22471910112359553</v>
      </c>
      <c r="F25" s="11"/>
      <c r="G25" s="11"/>
      <c r="H25" s="11"/>
      <c r="I25" s="11"/>
      <c r="J25" s="11"/>
    </row>
    <row r="26" spans="1:10">
      <c r="A26" s="1" t="s">
        <v>300</v>
      </c>
      <c r="B26" s="1">
        <v>0.59</v>
      </c>
      <c r="C26" s="32">
        <f t="shared" si="0"/>
        <v>0.16573033707865167</v>
      </c>
      <c r="F26" s="11"/>
      <c r="G26" s="11"/>
      <c r="H26" s="11"/>
      <c r="I26" s="11"/>
      <c r="J26" s="11"/>
    </row>
    <row r="27" spans="1:10">
      <c r="A27" s="1" t="s">
        <v>328</v>
      </c>
      <c r="B27" s="1">
        <v>2.2400000000000002</v>
      </c>
      <c r="C27" s="32">
        <f t="shared" si="0"/>
        <v>0.62921348314606751</v>
      </c>
      <c r="F27" s="11"/>
      <c r="G27" s="11"/>
      <c r="H27" s="11"/>
      <c r="I27" s="11"/>
      <c r="J27" s="11"/>
    </row>
    <row r="28" spans="1:10">
      <c r="A28" s="22" t="s">
        <v>291</v>
      </c>
      <c r="B28" s="22">
        <v>1.1399999999999999</v>
      </c>
      <c r="C28" s="34">
        <f t="shared" si="0"/>
        <v>0.32022471910112354</v>
      </c>
      <c r="F28" s="11"/>
      <c r="G28" s="11"/>
      <c r="H28" s="11"/>
      <c r="I28" s="11"/>
      <c r="J28" s="11"/>
    </row>
    <row r="29" spans="1:10">
      <c r="A29" s="44" t="s">
        <v>292</v>
      </c>
      <c r="B29" s="45"/>
      <c r="C29" s="60"/>
      <c r="F29" s="11"/>
      <c r="G29" s="11"/>
      <c r="H29" s="11"/>
      <c r="I29" s="11"/>
      <c r="J29" s="11"/>
    </row>
    <row r="30" spans="1:10">
      <c r="A30" s="38" t="s">
        <v>293</v>
      </c>
      <c r="B30" s="38">
        <v>8.8800000000000008</v>
      </c>
      <c r="C30" s="61">
        <f t="shared" si="0"/>
        <v>2.4943820224719104</v>
      </c>
      <c r="F30" s="11"/>
      <c r="G30" s="11"/>
      <c r="H30" s="11"/>
      <c r="I30" s="11"/>
      <c r="J30" s="11"/>
    </row>
    <row r="31" spans="1:10">
      <c r="A31" s="1" t="s">
        <v>294</v>
      </c>
      <c r="B31" s="1">
        <v>11.57</v>
      </c>
      <c r="C31" s="32">
        <f t="shared" si="0"/>
        <v>3.25</v>
      </c>
    </row>
    <row r="32" spans="1:10">
      <c r="A32" s="1" t="s">
        <v>295</v>
      </c>
      <c r="B32" s="1">
        <v>9.57</v>
      </c>
      <c r="C32" s="32">
        <f t="shared" si="0"/>
        <v>2.6882022471910112</v>
      </c>
    </row>
    <row r="33" spans="1:3">
      <c r="A33" s="1" t="s">
        <v>296</v>
      </c>
      <c r="B33" s="1">
        <v>5.35</v>
      </c>
      <c r="C33" s="32">
        <f t="shared" si="0"/>
        <v>1.5028089887640448</v>
      </c>
    </row>
    <row r="34" spans="1:3">
      <c r="A34" s="1" t="s">
        <v>301</v>
      </c>
      <c r="B34" s="1">
        <v>10.48</v>
      </c>
      <c r="C34" s="32">
        <f t="shared" si="0"/>
        <v>2.9438202247191012</v>
      </c>
    </row>
    <row r="35" spans="1:3">
      <c r="A35" s="1" t="s">
        <v>302</v>
      </c>
      <c r="B35" s="1">
        <v>4.8899999999999997</v>
      </c>
      <c r="C35" s="32">
        <f t="shared" si="0"/>
        <v>1.3735955056179774</v>
      </c>
    </row>
    <row r="36" spans="1:3">
      <c r="A36" s="6" t="s">
        <v>329</v>
      </c>
      <c r="B36" s="22">
        <v>4.5</v>
      </c>
      <c r="C36" s="34">
        <f t="shared" si="0"/>
        <v>1.2640449438202248</v>
      </c>
    </row>
    <row r="37" spans="1:3">
      <c r="A37" s="44" t="s">
        <v>303</v>
      </c>
      <c r="B37" s="45"/>
      <c r="C37" s="60"/>
    </row>
    <row r="38" spans="1:3">
      <c r="A38" s="38" t="s">
        <v>304</v>
      </c>
      <c r="B38" s="38">
        <v>0.95</v>
      </c>
      <c r="C38" s="61">
        <f t="shared" si="0"/>
        <v>0.26685393258426965</v>
      </c>
    </row>
    <row r="39" spans="1:3">
      <c r="A39" s="22" t="s">
        <v>305</v>
      </c>
      <c r="B39" s="22">
        <v>6.67</v>
      </c>
      <c r="C39" s="34">
        <f t="shared" si="0"/>
        <v>1.8735955056179774</v>
      </c>
    </row>
    <row r="40" spans="1:3">
      <c r="A40" s="44" t="s">
        <v>306</v>
      </c>
      <c r="B40" s="45"/>
      <c r="C40" s="60"/>
    </row>
    <row r="41" spans="1:3">
      <c r="A41" s="38" t="s">
        <v>307</v>
      </c>
      <c r="B41" s="38">
        <v>0.69</v>
      </c>
      <c r="C41" s="61">
        <f t="shared" si="0"/>
        <v>0.1938202247191011</v>
      </c>
    </row>
    <row r="42" spans="1:3">
      <c r="A42" s="1" t="s">
        <v>308</v>
      </c>
      <c r="B42" s="1">
        <v>3.93</v>
      </c>
      <c r="C42" s="32">
        <f t="shared" si="0"/>
        <v>1.103932584269663</v>
      </c>
    </row>
    <row r="43" spans="1:3">
      <c r="A43" s="1" t="s">
        <v>309</v>
      </c>
      <c r="B43" s="1">
        <v>5.78</v>
      </c>
      <c r="C43" s="32">
        <f t="shared" si="0"/>
        <v>1.6235955056179776</v>
      </c>
    </row>
    <row r="44" spans="1:3">
      <c r="A44" s="1" t="s">
        <v>310</v>
      </c>
      <c r="B44" s="1">
        <v>3.28</v>
      </c>
      <c r="C44" s="32">
        <f t="shared" si="0"/>
        <v>0.92134831460674149</v>
      </c>
    </row>
    <row r="45" spans="1:3">
      <c r="A45" s="22" t="s">
        <v>311</v>
      </c>
      <c r="B45" s="22">
        <v>1.66</v>
      </c>
      <c r="C45" s="34">
        <f t="shared" si="0"/>
        <v>0.46629213483146065</v>
      </c>
    </row>
    <row r="46" spans="1:3">
      <c r="A46" s="44" t="s">
        <v>312</v>
      </c>
      <c r="B46" s="45"/>
      <c r="C46" s="60"/>
    </row>
    <row r="47" spans="1:3">
      <c r="A47" s="38" t="s">
        <v>313</v>
      </c>
      <c r="B47" s="38">
        <v>0.66</v>
      </c>
      <c r="C47" s="61">
        <f t="shared" si="0"/>
        <v>0.1853932584269663</v>
      </c>
    </row>
    <row r="48" spans="1:3">
      <c r="A48" s="1" t="s">
        <v>314</v>
      </c>
      <c r="B48" s="1">
        <v>1.45</v>
      </c>
      <c r="C48" s="32">
        <f t="shared" si="0"/>
        <v>0.40730337078651685</v>
      </c>
    </row>
    <row r="49" spans="1:3">
      <c r="A49" s="1" t="s">
        <v>315</v>
      </c>
      <c r="B49" s="1">
        <v>2.39</v>
      </c>
      <c r="C49" s="32">
        <f t="shared" si="0"/>
        <v>0.6713483146067416</v>
      </c>
    </row>
    <row r="50" spans="1:3">
      <c r="A50" s="1" t="s">
        <v>316</v>
      </c>
      <c r="B50" s="1">
        <v>0.59</v>
      </c>
      <c r="C50" s="32">
        <f t="shared" si="0"/>
        <v>0.16573033707865167</v>
      </c>
    </row>
    <row r="51" spans="1:3">
      <c r="A51" s="22" t="s">
        <v>317</v>
      </c>
      <c r="B51" s="22">
        <v>2.75</v>
      </c>
      <c r="C51" s="34">
        <f t="shared" si="0"/>
        <v>0.77247191011235949</v>
      </c>
    </row>
    <row r="52" spans="1:3">
      <c r="A52" s="44" t="s">
        <v>318</v>
      </c>
      <c r="B52" s="45"/>
      <c r="C52" s="60"/>
    </row>
    <row r="53" spans="1:3">
      <c r="A53" s="38" t="s">
        <v>349</v>
      </c>
      <c r="B53" s="38">
        <v>9.0299999999999994</v>
      </c>
      <c r="C53" s="61">
        <f t="shared" si="0"/>
        <v>2.536516853932584</v>
      </c>
    </row>
    <row r="54" spans="1:3">
      <c r="A54" s="1" t="s">
        <v>330</v>
      </c>
      <c r="B54" s="1">
        <v>4.1100000000000003</v>
      </c>
      <c r="C54" s="32">
        <f t="shared" si="0"/>
        <v>1.154494382022472</v>
      </c>
    </row>
    <row r="55" spans="1:3">
      <c r="A55" s="1" t="s">
        <v>331</v>
      </c>
      <c r="B55" s="1">
        <v>3.65</v>
      </c>
      <c r="C55" s="32">
        <f t="shared" si="0"/>
        <v>1.0252808988764044</v>
      </c>
    </row>
    <row r="56" spans="1:3">
      <c r="A56" s="1" t="s">
        <v>332</v>
      </c>
      <c r="B56" s="1">
        <v>2.4900000000000002</v>
      </c>
      <c r="C56" s="32">
        <f t="shared" si="0"/>
        <v>0.69943820224719111</v>
      </c>
    </row>
    <row r="57" spans="1:3">
      <c r="A57" s="1" t="s">
        <v>319</v>
      </c>
      <c r="B57" s="1">
        <v>0.7</v>
      </c>
      <c r="C57" s="32">
        <f t="shared" si="0"/>
        <v>0.19662921348314605</v>
      </c>
    </row>
    <row r="58" spans="1:3">
      <c r="A58" s="1" t="s">
        <v>352</v>
      </c>
      <c r="B58" s="1">
        <v>6.61</v>
      </c>
      <c r="C58" s="32">
        <f t="shared" si="0"/>
        <v>1.856741573033708</v>
      </c>
    </row>
    <row r="59" spans="1:3">
      <c r="A59" s="1" t="s">
        <v>340</v>
      </c>
      <c r="B59" s="1">
        <v>3.5999999999999997E-2</v>
      </c>
      <c r="C59" s="33">
        <f t="shared" si="0"/>
        <v>1.0112359550561797E-2</v>
      </c>
    </row>
    <row r="60" spans="1:3">
      <c r="A60" s="22" t="s">
        <v>341</v>
      </c>
      <c r="B60" s="22">
        <v>0.28000000000000003</v>
      </c>
      <c r="C60" s="34">
        <f t="shared" si="0"/>
        <v>7.8651685393258439E-2</v>
      </c>
    </row>
    <row r="61" spans="1:3">
      <c r="A61" s="44" t="s">
        <v>320</v>
      </c>
      <c r="B61" s="45"/>
      <c r="C61" s="60"/>
    </row>
    <row r="62" spans="1:3">
      <c r="A62" s="38" t="s">
        <v>321</v>
      </c>
      <c r="B62" s="38">
        <v>9.59</v>
      </c>
      <c r="C62" s="61">
        <f t="shared" si="0"/>
        <v>2.6938202247191012</v>
      </c>
    </row>
    <row r="63" spans="1:3">
      <c r="A63" s="1" t="s">
        <v>322</v>
      </c>
      <c r="B63" s="1">
        <v>6.46</v>
      </c>
      <c r="C63" s="32">
        <f t="shared" si="0"/>
        <v>1.8146067415730336</v>
      </c>
    </row>
    <row r="64" spans="1:3">
      <c r="A64" s="1" t="s">
        <v>323</v>
      </c>
      <c r="B64" s="1">
        <v>-0.71</v>
      </c>
      <c r="C64" s="32">
        <f t="shared" si="0"/>
        <v>-0.199438202247191</v>
      </c>
    </row>
    <row r="65" spans="1:3">
      <c r="A65" s="1" t="s">
        <v>324</v>
      </c>
      <c r="B65" s="1">
        <v>0.35</v>
      </c>
      <c r="C65" s="32">
        <f t="shared" si="0"/>
        <v>9.8314606741573024E-2</v>
      </c>
    </row>
    <row r="66" spans="1:3">
      <c r="A66" s="1" t="s">
        <v>350</v>
      </c>
      <c r="B66" s="1">
        <v>1.45</v>
      </c>
      <c r="C66" s="32">
        <f t="shared" si="0"/>
        <v>0.40730337078651685</v>
      </c>
    </row>
    <row r="67" spans="1:3">
      <c r="A67" s="22" t="s">
        <v>351</v>
      </c>
      <c r="B67" s="22">
        <v>1.25</v>
      </c>
      <c r="C67" s="34">
        <f t="shared" si="0"/>
        <v>0.35112359550561795</v>
      </c>
    </row>
    <row r="68" spans="1:3">
      <c r="A68" s="44" t="s">
        <v>333</v>
      </c>
      <c r="B68" s="45"/>
      <c r="C68" s="60"/>
    </row>
    <row r="69" spans="1:3">
      <c r="A69" s="38" t="s">
        <v>334</v>
      </c>
      <c r="B69" s="38">
        <v>5.2999999999999999E-2</v>
      </c>
      <c r="C69" s="53">
        <f t="shared" si="0"/>
        <v>1.4887640449438201E-2</v>
      </c>
    </row>
    <row r="70" spans="1:3">
      <c r="A70" s="1" t="s">
        <v>335</v>
      </c>
      <c r="B70" s="1">
        <v>0.45</v>
      </c>
      <c r="C70" s="32">
        <f t="shared" si="0"/>
        <v>0.12640449438202248</v>
      </c>
    </row>
    <row r="71" spans="1:3">
      <c r="A71" s="1" t="s">
        <v>336</v>
      </c>
      <c r="B71" s="1">
        <v>0.59</v>
      </c>
      <c r="C71" s="32">
        <f t="shared" si="0"/>
        <v>0.16573033707865167</v>
      </c>
    </row>
    <row r="72" spans="1:3">
      <c r="A72" s="1" t="s">
        <v>337</v>
      </c>
      <c r="B72" s="1">
        <v>0.4</v>
      </c>
      <c r="C72" s="32">
        <f t="shared" si="0"/>
        <v>0.11235955056179776</v>
      </c>
    </row>
    <row r="73" spans="1:3">
      <c r="A73" s="1" t="s">
        <v>348</v>
      </c>
      <c r="B73" s="1">
        <v>15.67</v>
      </c>
      <c r="C73" s="32">
        <f t="shared" si="0"/>
        <v>4.4016853932584272</v>
      </c>
    </row>
    <row r="74" spans="1:3">
      <c r="A74" s="1" t="s">
        <v>338</v>
      </c>
      <c r="B74" s="1">
        <v>5.5E-2</v>
      </c>
      <c r="C74" s="33">
        <f t="shared" si="0"/>
        <v>1.5449438202247191E-2</v>
      </c>
    </row>
    <row r="75" spans="1:3">
      <c r="A75" s="22" t="s">
        <v>339</v>
      </c>
      <c r="B75" s="22">
        <v>0.36</v>
      </c>
      <c r="C75" s="34">
        <f t="shared" si="0"/>
        <v>0.10112359550561797</v>
      </c>
    </row>
    <row r="76" spans="1:3">
      <c r="A76" s="44" t="s">
        <v>342</v>
      </c>
      <c r="B76" s="45"/>
      <c r="C76" s="60"/>
    </row>
    <row r="77" spans="1:3">
      <c r="A77" s="38" t="s">
        <v>343</v>
      </c>
      <c r="B77" s="38">
        <v>6.2E-2</v>
      </c>
      <c r="C77" s="53">
        <f t="shared" si="0"/>
        <v>1.7415730337078651E-2</v>
      </c>
    </row>
    <row r="78" spans="1:3">
      <c r="A78" s="1" t="s">
        <v>344</v>
      </c>
      <c r="B78" s="1">
        <v>0.67</v>
      </c>
      <c r="C78" s="32">
        <f t="shared" si="0"/>
        <v>0.18820224719101125</v>
      </c>
    </row>
    <row r="79" spans="1:3">
      <c r="A79" s="1" t="s">
        <v>345</v>
      </c>
      <c r="B79" s="1">
        <v>11.38</v>
      </c>
      <c r="C79" s="32">
        <f t="shared" si="0"/>
        <v>3.1966292134831464</v>
      </c>
    </row>
    <row r="80" spans="1:3">
      <c r="A80" s="1" t="s">
        <v>346</v>
      </c>
      <c r="B80" s="1">
        <v>1.18</v>
      </c>
      <c r="C80" s="32">
        <f t="shared" si="0"/>
        <v>0.33146067415730335</v>
      </c>
    </row>
    <row r="81" spans="1:3">
      <c r="A81" s="22" t="s">
        <v>347</v>
      </c>
      <c r="B81" s="22">
        <v>18.559999999999999</v>
      </c>
      <c r="C81" s="34">
        <f t="shared" si="0"/>
        <v>5.2134831460674151</v>
      </c>
    </row>
    <row r="82" spans="1:3">
      <c r="A82" s="44" t="s">
        <v>325</v>
      </c>
      <c r="B82" s="45"/>
      <c r="C82" s="60"/>
    </row>
    <row r="83" spans="1:3">
      <c r="A83" s="38" t="s">
        <v>353</v>
      </c>
      <c r="B83" s="38">
        <v>5.3999999999999999E-2</v>
      </c>
      <c r="C83" s="53">
        <f t="shared" ref="C83:C104" si="1">B83/3.56</f>
        <v>1.5168539325842697E-2</v>
      </c>
    </row>
    <row r="84" spans="1:3">
      <c r="A84" s="1" t="s">
        <v>268</v>
      </c>
      <c r="B84" s="1">
        <v>7.25</v>
      </c>
      <c r="C84" s="32">
        <f t="shared" si="1"/>
        <v>2.0365168539325844</v>
      </c>
    </row>
    <row r="85" spans="1:3">
      <c r="A85" s="1" t="s">
        <v>354</v>
      </c>
      <c r="B85" s="1">
        <v>2.65</v>
      </c>
      <c r="C85" s="32">
        <f t="shared" si="1"/>
        <v>0.7443820224719101</v>
      </c>
    </row>
    <row r="86" spans="1:3">
      <c r="A86" s="1" t="s">
        <v>355</v>
      </c>
      <c r="B86" s="1">
        <v>5.27</v>
      </c>
      <c r="C86" s="32">
        <f t="shared" si="1"/>
        <v>1.4803370786516852</v>
      </c>
    </row>
    <row r="87" spans="1:3">
      <c r="A87" s="1" t="s">
        <v>356</v>
      </c>
      <c r="B87" s="1">
        <v>3.07</v>
      </c>
      <c r="C87" s="32">
        <f t="shared" si="1"/>
        <v>0.86235955056179769</v>
      </c>
    </row>
    <row r="88" spans="1:3">
      <c r="A88" s="1" t="s">
        <v>357</v>
      </c>
      <c r="B88" s="1">
        <v>6.59</v>
      </c>
      <c r="C88" s="32">
        <f t="shared" si="1"/>
        <v>1.851123595505618</v>
      </c>
    </row>
    <row r="89" spans="1:3">
      <c r="A89" s="22" t="s">
        <v>358</v>
      </c>
      <c r="B89" s="22">
        <v>2.1800000000000002</v>
      </c>
      <c r="C89" s="34">
        <f t="shared" si="1"/>
        <v>0.61235955056179781</v>
      </c>
    </row>
    <row r="90" spans="1:3">
      <c r="A90" s="44" t="s">
        <v>359</v>
      </c>
      <c r="B90" s="45"/>
      <c r="C90" s="60"/>
    </row>
    <row r="91" spans="1:3">
      <c r="A91" s="38" t="s">
        <v>24</v>
      </c>
      <c r="B91" s="38">
        <v>3.6999999999999998E-2</v>
      </c>
      <c r="C91" s="53">
        <f t="shared" si="1"/>
        <v>1.0393258426966291E-2</v>
      </c>
    </row>
    <row r="92" spans="1:3">
      <c r="A92" s="1" t="s">
        <v>23</v>
      </c>
      <c r="B92" s="1">
        <v>1.7999999999999999E-2</v>
      </c>
      <c r="C92" s="33">
        <f t="shared" si="1"/>
        <v>5.0561797752808986E-3</v>
      </c>
    </row>
    <row r="93" spans="1:3">
      <c r="A93" s="1" t="s">
        <v>32</v>
      </c>
      <c r="B93" s="1">
        <v>6.5000000000000002E-2</v>
      </c>
      <c r="C93" s="33">
        <f t="shared" si="1"/>
        <v>1.8258426966292134E-2</v>
      </c>
    </row>
    <row r="94" spans="1:3">
      <c r="A94" s="1" t="s">
        <v>131</v>
      </c>
      <c r="B94" s="1">
        <v>5.0000000000000001E-3</v>
      </c>
      <c r="C94" s="33">
        <f t="shared" si="1"/>
        <v>1.4044943820224719E-3</v>
      </c>
    </row>
    <row r="95" spans="1:3">
      <c r="A95" s="1" t="s">
        <v>360</v>
      </c>
      <c r="B95" s="1">
        <v>0.21</v>
      </c>
      <c r="C95" s="33">
        <f t="shared" si="1"/>
        <v>5.8988764044943819E-2</v>
      </c>
    </row>
    <row r="96" spans="1:3">
      <c r="A96" s="1" t="s">
        <v>361</v>
      </c>
      <c r="B96" s="1">
        <v>2.71</v>
      </c>
      <c r="C96" s="32">
        <f t="shared" si="1"/>
        <v>0.7612359550561798</v>
      </c>
    </row>
    <row r="97" spans="1:3">
      <c r="A97" s="1" t="s">
        <v>362</v>
      </c>
      <c r="B97" s="1">
        <v>0.61</v>
      </c>
      <c r="C97" s="32">
        <f t="shared" si="1"/>
        <v>0.17134831460674158</v>
      </c>
    </row>
    <row r="98" spans="1:3">
      <c r="A98" s="1" t="s">
        <v>363</v>
      </c>
      <c r="B98" s="1">
        <v>2.9000000000000001E-2</v>
      </c>
      <c r="C98" s="32">
        <f t="shared" si="1"/>
        <v>8.1460674157303372E-3</v>
      </c>
    </row>
    <row r="99" spans="1:3">
      <c r="A99" s="22" t="s">
        <v>364</v>
      </c>
      <c r="B99" s="22">
        <v>0.31</v>
      </c>
      <c r="C99" s="34">
        <f t="shared" si="1"/>
        <v>8.7078651685393263E-2</v>
      </c>
    </row>
    <row r="100" spans="1:3">
      <c r="A100" s="44" t="s">
        <v>366</v>
      </c>
      <c r="B100" s="45"/>
      <c r="C100" s="60"/>
    </row>
    <row r="101" spans="1:3">
      <c r="A101" s="38" t="s">
        <v>367</v>
      </c>
      <c r="B101" s="38">
        <v>6.63</v>
      </c>
      <c r="C101" s="61">
        <f t="shared" si="1"/>
        <v>1.8623595505617978</v>
      </c>
    </row>
    <row r="102" spans="1:3">
      <c r="A102" s="1" t="s">
        <v>368</v>
      </c>
      <c r="B102" s="1">
        <v>3.56</v>
      </c>
      <c r="C102" s="32">
        <f t="shared" si="1"/>
        <v>1</v>
      </c>
    </row>
    <row r="103" spans="1:3">
      <c r="A103" s="1" t="s">
        <v>369</v>
      </c>
      <c r="B103" s="1">
        <v>1.45</v>
      </c>
      <c r="C103" s="32">
        <f t="shared" si="1"/>
        <v>0.40730337078651685</v>
      </c>
    </row>
    <row r="104" spans="1:3">
      <c r="A104" s="22" t="s">
        <v>370</v>
      </c>
      <c r="B104" s="22">
        <v>1.73</v>
      </c>
      <c r="C104" s="34">
        <f t="shared" si="1"/>
        <v>0.48595505617977525</v>
      </c>
    </row>
    <row r="105" spans="1:3">
      <c r="A105" s="25"/>
      <c r="B105" s="25"/>
      <c r="C105" s="25"/>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7CB59-0468-6B44-BB24-783E8079B674}">
  <dimension ref="A1:J54"/>
  <sheetViews>
    <sheetView zoomScale="140" workbookViewId="0">
      <selection activeCell="C18" sqref="C18"/>
    </sheetView>
  </sheetViews>
  <sheetFormatPr baseColWidth="10" defaultRowHeight="16"/>
  <cols>
    <col min="1" max="1" width="28.5" customWidth="1"/>
    <col min="2" max="2" width="23.6640625" customWidth="1"/>
    <col min="3" max="3" width="29.83203125" customWidth="1"/>
  </cols>
  <sheetData>
    <row r="1" spans="1:10" ht="31">
      <c r="A1" s="20" t="s">
        <v>138</v>
      </c>
    </row>
    <row r="3" spans="1:10">
      <c r="A3" t="s">
        <v>219</v>
      </c>
      <c r="B3" t="s">
        <v>415</v>
      </c>
    </row>
    <row r="4" spans="1:10">
      <c r="A4" t="s">
        <v>143</v>
      </c>
      <c r="B4" t="s">
        <v>182</v>
      </c>
    </row>
    <row r="5" spans="1:10" ht="32" customHeight="1">
      <c r="A5" s="21" t="s">
        <v>144</v>
      </c>
      <c r="D5" t="s">
        <v>423</v>
      </c>
    </row>
    <row r="6" spans="1:10">
      <c r="A6" s="21" t="s">
        <v>145</v>
      </c>
      <c r="B6" t="s">
        <v>154</v>
      </c>
      <c r="C6" t="s">
        <v>148</v>
      </c>
    </row>
    <row r="7" spans="1:10">
      <c r="A7" s="14" t="s">
        <v>141</v>
      </c>
      <c r="B7" t="s">
        <v>249</v>
      </c>
    </row>
    <row r="8" spans="1:10">
      <c r="A8" s="14" t="s">
        <v>672</v>
      </c>
      <c r="B8" t="s">
        <v>673</v>
      </c>
    </row>
    <row r="9" spans="1:10">
      <c r="A9" s="14"/>
    </row>
    <row r="11" spans="1:10" ht="64" customHeight="1">
      <c r="A11" s="3" t="s">
        <v>0</v>
      </c>
      <c r="B11" s="7" t="s">
        <v>28</v>
      </c>
    </row>
    <row r="12" spans="1:10">
      <c r="A12" s="70" t="s">
        <v>288</v>
      </c>
      <c r="B12" s="26"/>
    </row>
    <row r="13" spans="1:10">
      <c r="A13" s="1" t="s">
        <v>261</v>
      </c>
      <c r="B13" s="26" t="s">
        <v>262</v>
      </c>
    </row>
    <row r="14" spans="1:10">
      <c r="A14" s="1" t="s">
        <v>255</v>
      </c>
      <c r="B14" s="26" t="s">
        <v>682</v>
      </c>
      <c r="F14" s="11"/>
      <c r="G14" s="11"/>
      <c r="H14" s="11"/>
      <c r="I14" s="11"/>
      <c r="J14" s="11"/>
    </row>
    <row r="15" spans="1:10" ht="20">
      <c r="A15" s="1" t="s">
        <v>265</v>
      </c>
      <c r="B15" s="26" t="s">
        <v>683</v>
      </c>
      <c r="F15" s="11"/>
      <c r="G15" s="11"/>
      <c r="H15" s="11"/>
      <c r="I15" s="12"/>
      <c r="J15" s="11"/>
    </row>
    <row r="16" spans="1:10">
      <c r="A16" s="1" t="s">
        <v>253</v>
      </c>
      <c r="B16" s="26" t="s">
        <v>684</v>
      </c>
      <c r="F16" s="11"/>
      <c r="G16" s="11"/>
      <c r="H16" s="11"/>
      <c r="I16" s="11"/>
      <c r="J16" s="11"/>
    </row>
    <row r="17" spans="1:10">
      <c r="A17" s="1" t="s">
        <v>260</v>
      </c>
      <c r="B17" s="26" t="s">
        <v>685</v>
      </c>
      <c r="F17" s="11"/>
      <c r="G17" s="11"/>
      <c r="H17" s="11"/>
      <c r="I17" s="11"/>
      <c r="J17" s="11"/>
    </row>
    <row r="18" spans="1:10">
      <c r="A18" s="70" t="s">
        <v>312</v>
      </c>
      <c r="B18" s="26"/>
      <c r="F18" s="11"/>
      <c r="G18" s="11"/>
      <c r="H18" s="11"/>
      <c r="I18" s="11"/>
      <c r="J18" s="11"/>
    </row>
    <row r="19" spans="1:10">
      <c r="A19" s="1" t="s">
        <v>263</v>
      </c>
      <c r="B19" s="26" t="s">
        <v>686</v>
      </c>
      <c r="F19" s="11"/>
      <c r="G19" s="11"/>
      <c r="H19" s="11"/>
      <c r="I19" s="11"/>
      <c r="J19" s="11"/>
    </row>
    <row r="20" spans="1:10">
      <c r="A20" s="1" t="s">
        <v>256</v>
      </c>
      <c r="B20" s="26" t="s">
        <v>687</v>
      </c>
      <c r="F20" s="11"/>
      <c r="G20" s="11"/>
      <c r="H20" s="11"/>
      <c r="I20" s="11"/>
      <c r="J20" s="11"/>
    </row>
    <row r="21" spans="1:10">
      <c r="A21" s="1" t="s">
        <v>29</v>
      </c>
      <c r="B21" s="26" t="s">
        <v>688</v>
      </c>
      <c r="F21" s="11"/>
      <c r="G21" s="11"/>
      <c r="H21" s="11"/>
      <c r="I21" s="11"/>
      <c r="J21" s="11"/>
    </row>
    <row r="22" spans="1:10">
      <c r="A22" s="1" t="s">
        <v>674</v>
      </c>
      <c r="B22" s="26" t="s">
        <v>689</v>
      </c>
      <c r="F22" s="11"/>
      <c r="G22" s="11"/>
      <c r="H22" s="11"/>
      <c r="I22" s="11"/>
      <c r="J22" s="11"/>
    </row>
    <row r="23" spans="1:10">
      <c r="A23" s="1" t="s">
        <v>258</v>
      </c>
      <c r="B23" s="26" t="s">
        <v>690</v>
      </c>
      <c r="F23" s="11"/>
      <c r="G23" s="11"/>
      <c r="H23" s="11"/>
      <c r="I23" s="11"/>
      <c r="J23" s="11"/>
    </row>
    <row r="24" spans="1:10">
      <c r="A24" s="70" t="s">
        <v>318</v>
      </c>
      <c r="B24" s="26"/>
    </row>
    <row r="25" spans="1:10">
      <c r="A25" s="1" t="s">
        <v>676</v>
      </c>
      <c r="B25" s="23" t="s">
        <v>689</v>
      </c>
    </row>
    <row r="26" spans="1:10">
      <c r="A26" s="1" t="s">
        <v>254</v>
      </c>
      <c r="B26" s="23" t="s">
        <v>691</v>
      </c>
    </row>
    <row r="27" spans="1:10">
      <c r="A27" s="1" t="s">
        <v>264</v>
      </c>
      <c r="B27" s="23" t="s">
        <v>692</v>
      </c>
    </row>
    <row r="28" spans="1:10">
      <c r="A28" s="70" t="s">
        <v>675</v>
      </c>
      <c r="B28" s="23"/>
    </row>
    <row r="29" spans="1:10">
      <c r="A29" s="1" t="s">
        <v>257</v>
      </c>
      <c r="B29" s="23" t="s">
        <v>693</v>
      </c>
    </row>
    <row r="30" spans="1:10">
      <c r="A30" s="1" t="s">
        <v>259</v>
      </c>
      <c r="B30" s="23" t="s">
        <v>694</v>
      </c>
    </row>
    <row r="31" spans="1:10">
      <c r="A31" s="1" t="s">
        <v>251</v>
      </c>
      <c r="B31" s="23" t="s">
        <v>235</v>
      </c>
    </row>
    <row r="32" spans="1:10">
      <c r="A32" s="70" t="s">
        <v>320</v>
      </c>
      <c r="B32" s="23"/>
    </row>
    <row r="33" spans="1:2">
      <c r="A33" s="1" t="s">
        <v>183</v>
      </c>
      <c r="B33" s="23" t="s">
        <v>691</v>
      </c>
    </row>
    <row r="34" spans="1:2">
      <c r="A34" s="1" t="s">
        <v>250</v>
      </c>
      <c r="B34" s="23" t="s">
        <v>248</v>
      </c>
    </row>
    <row r="35" spans="1:2">
      <c r="A35" s="1" t="s">
        <v>677</v>
      </c>
      <c r="B35" s="23" t="s">
        <v>695</v>
      </c>
    </row>
    <row r="36" spans="1:2">
      <c r="A36" s="1" t="s">
        <v>252</v>
      </c>
      <c r="B36" s="23" t="s">
        <v>696</v>
      </c>
    </row>
    <row r="37" spans="1:2">
      <c r="A37" s="1" t="s">
        <v>678</v>
      </c>
      <c r="B37" s="23" t="s">
        <v>238</v>
      </c>
    </row>
    <row r="38" spans="1:2">
      <c r="A38" s="1" t="s">
        <v>679</v>
      </c>
      <c r="B38" s="23" t="s">
        <v>697</v>
      </c>
    </row>
    <row r="39" spans="1:2">
      <c r="A39" s="70" t="s">
        <v>680</v>
      </c>
      <c r="B39" s="23"/>
    </row>
    <row r="40" spans="1:2">
      <c r="A40" s="1" t="s">
        <v>681</v>
      </c>
      <c r="B40" s="23" t="s">
        <v>698</v>
      </c>
    </row>
    <row r="41" spans="1:2">
      <c r="A41" s="1" t="s">
        <v>699</v>
      </c>
      <c r="B41" s="23" t="s">
        <v>266</v>
      </c>
    </row>
    <row r="42" spans="1:2">
      <c r="A42" s="1" t="s">
        <v>700</v>
      </c>
      <c r="B42" s="23" t="s">
        <v>701</v>
      </c>
    </row>
    <row r="43" spans="1:2">
      <c r="A43" s="1" t="s">
        <v>196</v>
      </c>
      <c r="B43" s="23" t="s">
        <v>702</v>
      </c>
    </row>
    <row r="44" spans="1:2">
      <c r="A44" s="1" t="s">
        <v>703</v>
      </c>
      <c r="B44" s="23" t="s">
        <v>704</v>
      </c>
    </row>
    <row r="45" spans="1:2">
      <c r="A45" s="70" t="s">
        <v>306</v>
      </c>
      <c r="B45" s="23"/>
    </row>
    <row r="46" spans="1:2">
      <c r="A46" s="1" t="s">
        <v>173</v>
      </c>
      <c r="B46" s="23" t="s">
        <v>705</v>
      </c>
    </row>
    <row r="47" spans="1:2">
      <c r="A47" s="1" t="s">
        <v>202</v>
      </c>
      <c r="B47" s="23" t="s">
        <v>706</v>
      </c>
    </row>
    <row r="48" spans="1:2">
      <c r="A48" s="1" t="s">
        <v>707</v>
      </c>
      <c r="B48" s="23" t="s">
        <v>708</v>
      </c>
    </row>
    <row r="49" spans="1:2">
      <c r="A49" s="1" t="s">
        <v>709</v>
      </c>
      <c r="B49" s="23" t="s">
        <v>710</v>
      </c>
    </row>
    <row r="50" spans="1:2">
      <c r="A50" s="1" t="s">
        <v>711</v>
      </c>
      <c r="B50" s="23" t="s">
        <v>712</v>
      </c>
    </row>
    <row r="51" spans="1:2">
      <c r="A51" s="1" t="s">
        <v>192</v>
      </c>
      <c r="B51" s="23" t="s">
        <v>713</v>
      </c>
    </row>
    <row r="52" spans="1:2">
      <c r="A52" s="25"/>
      <c r="B52" s="24"/>
    </row>
    <row r="53" spans="1:2">
      <c r="B53" s="24"/>
    </row>
    <row r="54" spans="1:2">
      <c r="B54" s="24"/>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53777-046B-DF40-B197-37193A36633D}">
  <dimension ref="A1:J35"/>
  <sheetViews>
    <sheetView zoomScale="150" workbookViewId="0">
      <selection activeCell="C21" sqref="C21"/>
    </sheetView>
  </sheetViews>
  <sheetFormatPr baseColWidth="10" defaultRowHeight="16"/>
  <cols>
    <col min="1" max="2" width="28" customWidth="1"/>
    <col min="3" max="3" width="23.1640625" customWidth="1"/>
    <col min="4" max="4" width="8.33203125" customWidth="1"/>
    <col min="5" max="5" width="10" customWidth="1"/>
    <col min="6" max="6" width="13" customWidth="1"/>
    <col min="7" max="7" width="12" customWidth="1"/>
    <col min="8" max="8" width="6.1640625" customWidth="1"/>
  </cols>
  <sheetData>
    <row r="1" spans="1:9" ht="31">
      <c r="A1" s="20" t="s">
        <v>139</v>
      </c>
    </row>
    <row r="3" spans="1:9">
      <c r="A3" s="21" t="s">
        <v>271</v>
      </c>
      <c r="B3" t="s">
        <v>272</v>
      </c>
    </row>
    <row r="4" spans="1:9">
      <c r="A4" s="21" t="s">
        <v>142</v>
      </c>
      <c r="B4" t="s">
        <v>273</v>
      </c>
    </row>
    <row r="5" spans="1:9" ht="28" customHeight="1">
      <c r="A5" s="21" t="s">
        <v>144</v>
      </c>
      <c r="C5" t="s">
        <v>156</v>
      </c>
    </row>
    <row r="6" spans="1:9">
      <c r="A6" s="21" t="s">
        <v>145</v>
      </c>
      <c r="B6" t="s">
        <v>155</v>
      </c>
      <c r="C6" t="s">
        <v>148</v>
      </c>
    </row>
    <row r="7" spans="1:9">
      <c r="A7" s="21" t="s">
        <v>379</v>
      </c>
      <c r="B7" t="s">
        <v>157</v>
      </c>
    </row>
    <row r="8" spans="1:9">
      <c r="B8" t="s">
        <v>267</v>
      </c>
    </row>
    <row r="9" spans="1:9">
      <c r="B9" t="s">
        <v>158</v>
      </c>
    </row>
    <row r="10" spans="1:9">
      <c r="B10" t="s">
        <v>282</v>
      </c>
    </row>
    <row r="11" spans="1:9">
      <c r="B11" t="s">
        <v>720</v>
      </c>
    </row>
    <row r="12" spans="1:9">
      <c r="A12" s="14" t="s">
        <v>376</v>
      </c>
      <c r="B12" t="s">
        <v>281</v>
      </c>
    </row>
    <row r="13" spans="1:9">
      <c r="D13" t="s">
        <v>278</v>
      </c>
      <c r="E13" s="28"/>
      <c r="F13" t="s">
        <v>279</v>
      </c>
      <c r="G13" s="28"/>
      <c r="H13" t="s">
        <v>280</v>
      </c>
      <c r="I13" s="29" t="e">
        <f>(E13/G13)/(2/64.1)</f>
        <v>#DIV/0!</v>
      </c>
    </row>
    <row r="16" spans="1:9" ht="42" customHeight="1">
      <c r="A16" s="2" t="s">
        <v>0</v>
      </c>
      <c r="B16" s="3" t="s">
        <v>122</v>
      </c>
      <c r="D16" s="4"/>
      <c r="F16" s="4"/>
      <c r="G16" s="13"/>
    </row>
    <row r="17" spans="1:10">
      <c r="A17" s="1" t="s">
        <v>1</v>
      </c>
      <c r="B17" s="8">
        <v>1.89</v>
      </c>
    </row>
    <row r="18" spans="1:10">
      <c r="A18" s="1" t="s">
        <v>276</v>
      </c>
      <c r="B18" s="1">
        <v>0</v>
      </c>
    </row>
    <row r="19" spans="1:10">
      <c r="A19" s="1" t="s">
        <v>274</v>
      </c>
      <c r="B19" s="8">
        <v>0.9</v>
      </c>
      <c r="F19" s="11"/>
      <c r="G19" s="11"/>
      <c r="H19" s="11"/>
      <c r="I19" s="11"/>
      <c r="J19" s="11"/>
    </row>
    <row r="20" spans="1:10" ht="17" customHeight="1">
      <c r="A20" s="1" t="s">
        <v>2</v>
      </c>
      <c r="B20" s="8">
        <v>0.88</v>
      </c>
      <c r="F20" s="11"/>
      <c r="G20" s="11"/>
      <c r="H20" s="11"/>
      <c r="I20" s="12"/>
      <c r="J20" s="11"/>
    </row>
    <row r="21" spans="1:10">
      <c r="A21" s="1" t="s">
        <v>3</v>
      </c>
      <c r="B21" s="8" t="str">
        <f>FIXED(1.6)</f>
        <v>1.60</v>
      </c>
      <c r="F21" s="11"/>
      <c r="G21" s="11"/>
      <c r="H21" s="11"/>
      <c r="I21" s="11"/>
      <c r="J21" s="11"/>
    </row>
    <row r="22" spans="1:10">
      <c r="A22" s="1" t="s">
        <v>4</v>
      </c>
      <c r="B22" s="8">
        <v>1.88</v>
      </c>
      <c r="F22" s="11"/>
      <c r="G22" s="11"/>
      <c r="H22" s="11"/>
      <c r="I22" s="11"/>
      <c r="J22" s="11"/>
    </row>
    <row r="23" spans="1:10">
      <c r="A23" s="1" t="s">
        <v>38</v>
      </c>
      <c r="B23" s="8">
        <v>0</v>
      </c>
      <c r="F23" s="11"/>
      <c r="G23" s="11"/>
      <c r="H23" s="11"/>
      <c r="I23" s="11"/>
      <c r="J23" s="11"/>
    </row>
    <row r="24" spans="1:10">
      <c r="A24" s="1" t="s">
        <v>268</v>
      </c>
      <c r="B24" s="1">
        <v>1.03</v>
      </c>
      <c r="F24" s="11"/>
      <c r="G24" s="11"/>
      <c r="H24" s="11"/>
      <c r="I24" s="11"/>
      <c r="J24" s="11"/>
    </row>
    <row r="25" spans="1:10">
      <c r="A25" s="1" t="s">
        <v>380</v>
      </c>
      <c r="B25" s="1">
        <v>1.24</v>
      </c>
      <c r="F25" s="11"/>
      <c r="G25" s="11"/>
      <c r="H25" s="11"/>
      <c r="I25" s="11"/>
      <c r="J25" s="11"/>
    </row>
    <row r="26" spans="1:10">
      <c r="A26" s="1" t="s">
        <v>12</v>
      </c>
      <c r="B26" s="8">
        <v>0</v>
      </c>
      <c r="F26" s="11"/>
      <c r="G26" s="11"/>
      <c r="H26" s="11"/>
      <c r="I26" s="11"/>
      <c r="J26" s="11"/>
    </row>
    <row r="27" spans="1:10">
      <c r="A27" s="1" t="s">
        <v>6</v>
      </c>
      <c r="B27" s="8" t="str">
        <f>FIXED(0.7)</f>
        <v>0.70</v>
      </c>
      <c r="F27" s="11"/>
      <c r="G27" s="11"/>
      <c r="H27" s="11"/>
      <c r="I27" s="11"/>
      <c r="J27" s="11"/>
    </row>
    <row r="28" spans="1:10">
      <c r="A28" s="1" t="s">
        <v>7</v>
      </c>
      <c r="B28" s="8">
        <v>1.07</v>
      </c>
      <c r="F28" s="11"/>
      <c r="G28" s="11"/>
      <c r="H28" s="11"/>
      <c r="I28" s="11"/>
      <c r="J28" s="11"/>
    </row>
    <row r="29" spans="1:10">
      <c r="A29" s="1" t="s">
        <v>275</v>
      </c>
      <c r="B29" s="1">
        <v>0</v>
      </c>
      <c r="F29" s="11"/>
      <c r="G29" s="11"/>
      <c r="H29" s="11"/>
      <c r="I29" s="11"/>
      <c r="J29" s="11"/>
    </row>
    <row r="30" spans="1:10">
      <c r="A30" s="1" t="s">
        <v>270</v>
      </c>
      <c r="B30" s="1">
        <v>0.65</v>
      </c>
      <c r="F30" s="11"/>
      <c r="G30" s="11"/>
      <c r="H30" s="11"/>
      <c r="I30" s="11"/>
      <c r="J30" s="11"/>
    </row>
    <row r="31" spans="1:10">
      <c r="A31" s="1" t="s">
        <v>269</v>
      </c>
      <c r="B31" s="1">
        <v>2.83</v>
      </c>
      <c r="F31" s="11"/>
      <c r="G31" s="11"/>
      <c r="H31" s="11"/>
      <c r="I31" s="11"/>
      <c r="J31" s="11"/>
    </row>
    <row r="32" spans="1:10">
      <c r="A32" s="1" t="s">
        <v>9</v>
      </c>
      <c r="B32" s="8" t="str">
        <f>FIXED(1)</f>
        <v>1.00</v>
      </c>
      <c r="F32" s="11"/>
      <c r="G32" s="11"/>
      <c r="H32" s="11"/>
      <c r="I32" s="11"/>
      <c r="J32" s="11"/>
    </row>
    <row r="33" spans="1:2">
      <c r="A33" s="1" t="s">
        <v>10</v>
      </c>
      <c r="B33" s="8" t="str">
        <f>FIXED(0.8)</f>
        <v>0.80</v>
      </c>
    </row>
    <row r="34" spans="1:2">
      <c r="A34" s="22" t="s">
        <v>277</v>
      </c>
      <c r="B34" s="22">
        <v>0</v>
      </c>
    </row>
    <row r="35" spans="1:2">
      <c r="A35" s="25"/>
      <c r="B35" s="27"/>
    </row>
  </sheetData>
  <sortState xmlns:xlrd2="http://schemas.microsoft.com/office/spreadsheetml/2017/richdata2" ref="A18:B34">
    <sortCondition ref="A18:A34"/>
  </sortState>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2EE03-ACAA-664F-8547-D98C9B966765}">
  <dimension ref="A1:K32"/>
  <sheetViews>
    <sheetView zoomScale="125" workbookViewId="0">
      <selection activeCell="B32" sqref="B32"/>
    </sheetView>
  </sheetViews>
  <sheetFormatPr baseColWidth="10" defaultRowHeight="16"/>
  <cols>
    <col min="1" max="1" width="29.83203125" customWidth="1"/>
    <col min="2" max="2" width="36" customWidth="1"/>
    <col min="3" max="3" width="11" customWidth="1"/>
    <col min="4" max="4" width="5" customWidth="1"/>
    <col min="5" max="5" width="12.5" customWidth="1"/>
    <col min="6" max="6" width="6.1640625" customWidth="1"/>
    <col min="7" max="7" width="7.5" customWidth="1"/>
    <col min="8" max="8" width="11.83203125" customWidth="1"/>
    <col min="9" max="9" width="5.1640625" customWidth="1"/>
    <col min="10" max="10" width="11.83203125" customWidth="1"/>
  </cols>
  <sheetData>
    <row r="1" spans="1:11" ht="31">
      <c r="A1" s="20" t="s">
        <v>161</v>
      </c>
    </row>
    <row r="3" spans="1:11">
      <c r="A3" s="21" t="s">
        <v>271</v>
      </c>
      <c r="B3" t="s">
        <v>416</v>
      </c>
    </row>
    <row r="4" spans="1:11">
      <c r="A4" s="21" t="s">
        <v>142</v>
      </c>
      <c r="B4" t="s">
        <v>417</v>
      </c>
    </row>
    <row r="5" spans="1:11" ht="38" customHeight="1">
      <c r="A5" s="21" t="s">
        <v>144</v>
      </c>
      <c r="C5" t="s">
        <v>721</v>
      </c>
    </row>
    <row r="6" spans="1:11">
      <c r="A6" s="21" t="s">
        <v>145</v>
      </c>
      <c r="B6" t="s">
        <v>162</v>
      </c>
      <c r="C6" t="s">
        <v>148</v>
      </c>
    </row>
    <row r="7" spans="1:11">
      <c r="A7" s="21" t="s">
        <v>141</v>
      </c>
      <c r="B7" t="s">
        <v>159</v>
      </c>
    </row>
    <row r="8" spans="1:11">
      <c r="B8" t="s">
        <v>160</v>
      </c>
    </row>
    <row r="9" spans="1:11">
      <c r="A9" s="14" t="s">
        <v>210</v>
      </c>
      <c r="B9" t="s">
        <v>375</v>
      </c>
    </row>
    <row r="10" spans="1:11">
      <c r="A10" s="14" t="s">
        <v>376</v>
      </c>
      <c r="B10" t="s">
        <v>663</v>
      </c>
    </row>
    <row r="11" spans="1:11">
      <c r="C11" t="s">
        <v>426</v>
      </c>
      <c r="D11" s="28">
        <v>0</v>
      </c>
      <c r="E11" t="s">
        <v>427</v>
      </c>
      <c r="F11" s="28">
        <v>0</v>
      </c>
      <c r="G11" t="s">
        <v>425</v>
      </c>
      <c r="H11" s="28"/>
      <c r="I11" t="s">
        <v>377</v>
      </c>
      <c r="J11" s="29" t="e">
        <f>94.97*((D11/H11)+(F11/(16*H11)))</f>
        <v>#DIV/0!</v>
      </c>
      <c r="K11" t="s">
        <v>429</v>
      </c>
    </row>
    <row r="14" spans="1:11" ht="76" customHeight="1">
      <c r="A14" s="2" t="s">
        <v>0</v>
      </c>
      <c r="B14" s="3" t="s">
        <v>428</v>
      </c>
      <c r="D14" s="5"/>
      <c r="F14" s="4"/>
      <c r="G14" s="13"/>
    </row>
    <row r="15" spans="1:11">
      <c r="A15" s="1" t="s">
        <v>1</v>
      </c>
      <c r="B15" s="1">
        <v>0.35</v>
      </c>
    </row>
    <row r="16" spans="1:11">
      <c r="A16" s="1" t="s">
        <v>11</v>
      </c>
      <c r="B16" s="1">
        <v>0.1</v>
      </c>
      <c r="F16" s="11"/>
      <c r="G16" s="11"/>
      <c r="H16" s="11"/>
      <c r="I16" s="11"/>
      <c r="J16" s="11"/>
    </row>
    <row r="17" spans="1:10" ht="20">
      <c r="A17" s="1" t="s">
        <v>5</v>
      </c>
      <c r="B17" s="1">
        <v>0.1</v>
      </c>
      <c r="F17" s="11"/>
      <c r="G17" s="11"/>
      <c r="H17" s="11"/>
      <c r="I17" s="12"/>
      <c r="J17" s="11"/>
    </row>
    <row r="18" spans="1:10">
      <c r="A18" s="1" t="s">
        <v>6</v>
      </c>
      <c r="B18" s="1">
        <v>0.13</v>
      </c>
      <c r="F18" s="11"/>
      <c r="G18" s="11"/>
      <c r="H18" s="11"/>
      <c r="I18" s="11"/>
      <c r="J18" s="11"/>
    </row>
    <row r="19" spans="1:10">
      <c r="A19" s="1" t="s">
        <v>7</v>
      </c>
      <c r="B19" s="1">
        <v>0.2</v>
      </c>
      <c r="F19" s="11"/>
      <c r="G19" s="11"/>
      <c r="H19" s="11"/>
      <c r="I19" s="11"/>
      <c r="J19" s="11"/>
    </row>
    <row r="20" spans="1:10">
      <c r="A20" s="1" t="s">
        <v>356</v>
      </c>
      <c r="B20" s="1">
        <v>0.06</v>
      </c>
      <c r="F20" s="11"/>
      <c r="G20" s="11"/>
      <c r="H20" s="11"/>
      <c r="I20" s="11"/>
      <c r="J20" s="11"/>
    </row>
    <row r="21" spans="1:10">
      <c r="A21" s="1" t="s">
        <v>13</v>
      </c>
      <c r="B21" s="1">
        <v>1</v>
      </c>
      <c r="F21" s="11"/>
      <c r="G21" s="11"/>
      <c r="H21" s="11"/>
      <c r="I21" s="11"/>
      <c r="J21" s="11"/>
    </row>
    <row r="22" spans="1:10">
      <c r="A22" s="1" t="s">
        <v>8</v>
      </c>
      <c r="B22" s="1">
        <v>0.97</v>
      </c>
      <c r="F22" s="11"/>
      <c r="G22" s="11"/>
      <c r="H22" s="11"/>
      <c r="I22" s="11"/>
      <c r="J22" s="11"/>
    </row>
    <row r="23" spans="1:10">
      <c r="A23" s="1" t="s">
        <v>424</v>
      </c>
      <c r="B23" s="1">
        <v>3.06</v>
      </c>
      <c r="F23" s="11"/>
      <c r="G23" s="11"/>
      <c r="H23" s="11"/>
      <c r="I23" s="11"/>
      <c r="J23" s="11"/>
    </row>
    <row r="24" spans="1:10">
      <c r="A24" s="1" t="s">
        <v>14</v>
      </c>
      <c r="B24" s="1">
        <v>1.34</v>
      </c>
      <c r="F24" s="11"/>
      <c r="G24" s="11"/>
      <c r="H24" s="11"/>
      <c r="I24" s="11"/>
      <c r="J24" s="11"/>
    </row>
    <row r="25" spans="1:10">
      <c r="A25" s="22" t="s">
        <v>378</v>
      </c>
      <c r="B25" s="22">
        <v>0.08</v>
      </c>
    </row>
    <row r="26" spans="1:10">
      <c r="A26" s="25"/>
      <c r="B26" s="25"/>
    </row>
    <row r="29" spans="1:10">
      <c r="A29" s="14" t="s">
        <v>578</v>
      </c>
    </row>
    <row r="30" spans="1:10" ht="18">
      <c r="B30" s="5" t="s">
        <v>579</v>
      </c>
    </row>
    <row r="31" spans="1:10" ht="18">
      <c r="B31" s="5" t="s">
        <v>722</v>
      </c>
    </row>
    <row r="32" spans="1:10" ht="18">
      <c r="B32" s="5" t="s">
        <v>580</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1D1BE-674E-0943-B9E0-262398DE6F47}">
  <dimension ref="A1:I57"/>
  <sheetViews>
    <sheetView zoomScale="138" workbookViewId="0">
      <pane ySplit="12" topLeftCell="A13" activePane="bottomLeft" state="frozen"/>
      <selection pane="bottomLeft" activeCell="B10" sqref="B10"/>
    </sheetView>
  </sheetViews>
  <sheetFormatPr baseColWidth="10" defaultRowHeight="16"/>
  <cols>
    <col min="1" max="1" width="27.5" customWidth="1"/>
    <col min="2" max="2" width="25.6640625" customWidth="1"/>
    <col min="3" max="3" width="27" customWidth="1"/>
    <col min="4" max="4" width="27.6640625" customWidth="1"/>
    <col min="6" max="6" width="26" customWidth="1"/>
    <col min="7" max="7" width="11.6640625" customWidth="1"/>
    <col min="8" max="8" width="27.6640625" customWidth="1"/>
    <col min="9" max="9" width="39.33203125" customWidth="1"/>
  </cols>
  <sheetData>
    <row r="1" spans="1:9" ht="31">
      <c r="A1" s="19" t="s">
        <v>134</v>
      </c>
    </row>
    <row r="2" spans="1:9" ht="16" customHeight="1">
      <c r="A2" s="19"/>
    </row>
    <row r="3" spans="1:9">
      <c r="A3" t="s">
        <v>219</v>
      </c>
      <c r="B3" t="s">
        <v>220</v>
      </c>
    </row>
    <row r="4" spans="1:9">
      <c r="A4" t="s">
        <v>143</v>
      </c>
      <c r="B4" t="s">
        <v>218</v>
      </c>
    </row>
    <row r="5" spans="1:9" ht="18" customHeight="1">
      <c r="A5" s="21" t="s">
        <v>144</v>
      </c>
      <c r="B5" t="s">
        <v>419</v>
      </c>
    </row>
    <row r="6" spans="1:9">
      <c r="A6" s="21" t="s">
        <v>145</v>
      </c>
      <c r="B6" t="s">
        <v>147</v>
      </c>
      <c r="C6" t="s">
        <v>148</v>
      </c>
    </row>
    <row r="7" spans="1:9">
      <c r="A7" s="14" t="s">
        <v>141</v>
      </c>
      <c r="B7" t="s">
        <v>209</v>
      </c>
    </row>
    <row r="8" spans="1:9">
      <c r="A8" s="14"/>
      <c r="B8" t="s">
        <v>211</v>
      </c>
    </row>
    <row r="9" spans="1:9">
      <c r="A9" s="14"/>
      <c r="B9" t="s">
        <v>714</v>
      </c>
    </row>
    <row r="10" spans="1:9">
      <c r="A10" s="14" t="s">
        <v>210</v>
      </c>
      <c r="B10" t="s">
        <v>430</v>
      </c>
    </row>
    <row r="12" spans="1:9" ht="68">
      <c r="A12" s="2" t="s">
        <v>0</v>
      </c>
      <c r="B12" s="3" t="s">
        <v>624</v>
      </c>
      <c r="C12" s="3" t="s">
        <v>625</v>
      </c>
      <c r="F12" s="10"/>
      <c r="G12" s="13"/>
    </row>
    <row r="13" spans="1:9">
      <c r="A13" s="1" t="s">
        <v>16</v>
      </c>
      <c r="B13" s="23">
        <v>16</v>
      </c>
      <c r="C13" s="23">
        <v>16</v>
      </c>
    </row>
    <row r="14" spans="1:9">
      <c r="A14" s="1" t="s">
        <v>26</v>
      </c>
      <c r="B14" s="23">
        <v>6.8</v>
      </c>
      <c r="C14" s="23">
        <v>28</v>
      </c>
      <c r="E14" s="11"/>
      <c r="F14" s="11"/>
      <c r="G14" s="11"/>
      <c r="H14" s="11"/>
      <c r="I14" s="11"/>
    </row>
    <row r="15" spans="1:9" ht="18" customHeight="1">
      <c r="A15" s="1" t="s">
        <v>27</v>
      </c>
      <c r="B15" s="23" t="str">
        <f>FIXED(1)</f>
        <v>1.00</v>
      </c>
      <c r="C15" s="23">
        <v>1.1000000000000001</v>
      </c>
      <c r="E15" s="11"/>
      <c r="F15" s="11"/>
      <c r="G15" s="11"/>
      <c r="H15" s="12"/>
      <c r="I15" s="11"/>
    </row>
    <row r="16" spans="1:9">
      <c r="A16" s="1" t="s">
        <v>167</v>
      </c>
      <c r="B16" s="23">
        <v>3400</v>
      </c>
      <c r="C16" s="23">
        <v>7100</v>
      </c>
      <c r="E16" s="11"/>
      <c r="F16" s="11"/>
      <c r="G16" s="11"/>
      <c r="H16" s="11"/>
      <c r="I16" s="11"/>
    </row>
    <row r="17" spans="1:9">
      <c r="A17" s="1" t="s">
        <v>168</v>
      </c>
      <c r="B17" s="23">
        <v>19</v>
      </c>
      <c r="C17" s="23">
        <v>6000</v>
      </c>
      <c r="E17" s="11"/>
      <c r="F17" s="11"/>
      <c r="G17" s="11"/>
      <c r="H17" s="11"/>
      <c r="I17" s="11"/>
    </row>
    <row r="18" spans="1:9">
      <c r="A18" s="1" t="s">
        <v>169</v>
      </c>
      <c r="B18" s="23">
        <v>0.1</v>
      </c>
      <c r="C18" s="23"/>
      <c r="E18" s="11"/>
      <c r="F18" s="11"/>
      <c r="G18" s="11"/>
      <c r="H18" s="11"/>
      <c r="I18" s="11"/>
    </row>
    <row r="19" spans="1:9">
      <c r="A19" s="1" t="s">
        <v>170</v>
      </c>
      <c r="B19" s="23">
        <v>0.52</v>
      </c>
      <c r="C19" s="23">
        <v>2.1</v>
      </c>
      <c r="E19" s="11"/>
      <c r="F19" s="11"/>
      <c r="G19" s="11"/>
      <c r="H19" s="11"/>
      <c r="I19" s="11"/>
    </row>
    <row r="20" spans="1:9">
      <c r="A20" s="1" t="s">
        <v>171</v>
      </c>
      <c r="B20" s="23">
        <v>350000</v>
      </c>
      <c r="C20" s="23">
        <v>130</v>
      </c>
      <c r="E20" s="11"/>
      <c r="F20" s="11"/>
      <c r="G20" s="11"/>
      <c r="H20" s="11"/>
      <c r="I20" s="11"/>
    </row>
    <row r="21" spans="1:9">
      <c r="A21" s="1" t="s">
        <v>172</v>
      </c>
      <c r="B21" s="23">
        <v>170</v>
      </c>
      <c r="C21" s="23">
        <v>15</v>
      </c>
      <c r="E21" s="11"/>
      <c r="F21" s="11"/>
      <c r="G21" s="11"/>
      <c r="H21" s="11"/>
      <c r="I21" s="11"/>
    </row>
    <row r="22" spans="1:9">
      <c r="A22" s="1" t="s">
        <v>173</v>
      </c>
      <c r="B22" s="23">
        <v>1900</v>
      </c>
      <c r="C22" s="23">
        <v>1800</v>
      </c>
      <c r="E22" s="11"/>
      <c r="F22" s="11"/>
      <c r="G22" s="11"/>
      <c r="H22" s="11"/>
      <c r="I22" s="11"/>
    </row>
    <row r="23" spans="1:9">
      <c r="A23" s="1" t="s">
        <v>174</v>
      </c>
      <c r="B23" s="23">
        <v>150000</v>
      </c>
      <c r="C23" s="23">
        <v>11</v>
      </c>
      <c r="E23" s="11"/>
      <c r="F23" s="11"/>
      <c r="G23" s="11"/>
      <c r="H23" s="11"/>
      <c r="I23" s="11"/>
    </row>
    <row r="24" spans="1:9">
      <c r="A24" s="1" t="s">
        <v>175</v>
      </c>
      <c r="B24" s="23">
        <v>2.4</v>
      </c>
      <c r="C24" s="23">
        <v>2.4</v>
      </c>
    </row>
    <row r="25" spans="1:9">
      <c r="A25" s="1" t="s">
        <v>176</v>
      </c>
      <c r="B25" s="23">
        <v>3400000</v>
      </c>
      <c r="C25" s="23">
        <v>1.8</v>
      </c>
    </row>
    <row r="26" spans="1:9">
      <c r="A26" s="1" t="s">
        <v>177</v>
      </c>
      <c r="B26" s="23">
        <v>17000</v>
      </c>
      <c r="C26" s="23">
        <v>64</v>
      </c>
    </row>
    <row r="27" spans="1:9">
      <c r="A27" s="1" t="s">
        <v>178</v>
      </c>
      <c r="B27" s="23">
        <v>4300</v>
      </c>
      <c r="C27" s="23">
        <v>0.45</v>
      </c>
    </row>
    <row r="28" spans="1:9">
      <c r="A28" s="1" t="s">
        <v>179</v>
      </c>
      <c r="B28" s="23">
        <v>110</v>
      </c>
      <c r="C28" s="23">
        <v>37</v>
      </c>
    </row>
    <row r="29" spans="1:9">
      <c r="A29" s="1" t="s">
        <v>181</v>
      </c>
      <c r="B29" s="23">
        <v>25</v>
      </c>
      <c r="C29" s="23">
        <v>0.54</v>
      </c>
    </row>
    <row r="30" spans="1:9">
      <c r="A30" s="1" t="s">
        <v>180</v>
      </c>
      <c r="B30" s="23">
        <v>2</v>
      </c>
      <c r="C30" s="23">
        <v>1.8</v>
      </c>
    </row>
    <row r="31" spans="1:9">
      <c r="A31" s="1" t="s">
        <v>182</v>
      </c>
      <c r="B31" s="23">
        <v>0.64</v>
      </c>
      <c r="C31" s="23">
        <v>0.65</v>
      </c>
    </row>
    <row r="32" spans="1:9">
      <c r="A32" s="1" t="s">
        <v>205</v>
      </c>
      <c r="B32" s="23">
        <v>14000</v>
      </c>
      <c r="C32" s="23">
        <v>11000</v>
      </c>
    </row>
    <row r="33" spans="1:3">
      <c r="A33" s="1" t="s">
        <v>183</v>
      </c>
      <c r="B33" s="23">
        <v>0.83</v>
      </c>
      <c r="C33" s="23">
        <v>3.6999999999999998E-2</v>
      </c>
    </row>
    <row r="34" spans="1:3">
      <c r="A34" s="1" t="s">
        <v>184</v>
      </c>
      <c r="B34" s="23">
        <v>0.5</v>
      </c>
      <c r="C34" s="23"/>
    </row>
    <row r="35" spans="1:3">
      <c r="A35" s="1" t="s">
        <v>208</v>
      </c>
      <c r="B35" s="23">
        <v>94</v>
      </c>
      <c r="C35" s="23">
        <v>9.4</v>
      </c>
    </row>
    <row r="36" spans="1:3">
      <c r="A36" s="1" t="s">
        <v>185</v>
      </c>
      <c r="B36" s="23">
        <v>0.22</v>
      </c>
      <c r="C36" s="23"/>
    </row>
    <row r="37" spans="1:3">
      <c r="A37" s="1" t="s">
        <v>186</v>
      </c>
      <c r="B37" s="23">
        <v>29</v>
      </c>
      <c r="C37" s="23">
        <v>5.2</v>
      </c>
    </row>
    <row r="38" spans="1:3">
      <c r="A38" s="1" t="s">
        <v>187</v>
      </c>
      <c r="B38" s="23">
        <v>260</v>
      </c>
      <c r="C38" s="23">
        <v>100</v>
      </c>
    </row>
    <row r="39" spans="1:3">
      <c r="A39" s="1" t="s">
        <v>188</v>
      </c>
      <c r="B39" s="23">
        <v>350</v>
      </c>
      <c r="C39" s="23">
        <v>300</v>
      </c>
    </row>
    <row r="40" spans="1:3">
      <c r="A40" s="1" t="s">
        <v>189</v>
      </c>
      <c r="B40" s="23">
        <v>8.1</v>
      </c>
      <c r="C40" s="23">
        <v>5.6</v>
      </c>
    </row>
    <row r="41" spans="1:3">
      <c r="A41" s="1" t="s">
        <v>190</v>
      </c>
      <c r="B41" s="23">
        <v>35000</v>
      </c>
      <c r="C41" s="23">
        <v>43</v>
      </c>
    </row>
    <row r="42" spans="1:3">
      <c r="A42" s="1" t="s">
        <v>191</v>
      </c>
      <c r="B42" s="23">
        <v>1.2</v>
      </c>
      <c r="C42" s="23"/>
    </row>
    <row r="43" spans="1:3">
      <c r="A43" s="1" t="s">
        <v>194</v>
      </c>
      <c r="B43" s="23">
        <v>4.2999999999999997E-2</v>
      </c>
      <c r="C43" s="23">
        <v>0.35</v>
      </c>
    </row>
    <row r="44" spans="1:3">
      <c r="A44" s="1" t="s">
        <v>192</v>
      </c>
      <c r="B44" s="23">
        <v>0.52</v>
      </c>
      <c r="C44" s="23">
        <v>4.9000000000000002E-2</v>
      </c>
    </row>
    <row r="45" spans="1:3">
      <c r="A45" s="1" t="s">
        <v>193</v>
      </c>
      <c r="B45" s="23">
        <v>1300</v>
      </c>
      <c r="C45" s="23">
        <v>2600</v>
      </c>
    </row>
    <row r="46" spans="1:3">
      <c r="A46" s="1" t="s">
        <v>195</v>
      </c>
      <c r="B46" s="23">
        <v>1200</v>
      </c>
      <c r="C46" s="23">
        <v>530</v>
      </c>
    </row>
    <row r="47" spans="1:3">
      <c r="A47" s="1" t="s">
        <v>196</v>
      </c>
      <c r="B47" s="23">
        <v>4.7E-2</v>
      </c>
      <c r="C47" s="23">
        <v>8.5000000000000006E-2</v>
      </c>
    </row>
    <row r="48" spans="1:3">
      <c r="A48" s="1" t="s">
        <v>197</v>
      </c>
      <c r="B48" s="23">
        <v>9.6000000000000002E-2</v>
      </c>
      <c r="C48" s="23"/>
    </row>
    <row r="49" spans="1:3">
      <c r="A49" s="1" t="s">
        <v>198</v>
      </c>
      <c r="B49" s="23">
        <v>5.5</v>
      </c>
      <c r="C49" s="23">
        <v>5.7</v>
      </c>
    </row>
    <row r="50" spans="1:3">
      <c r="A50" s="1" t="s">
        <v>199</v>
      </c>
      <c r="B50" s="23">
        <v>220</v>
      </c>
      <c r="C50" s="23">
        <v>220</v>
      </c>
    </row>
    <row r="51" spans="1:3">
      <c r="A51" s="1" t="s">
        <v>200</v>
      </c>
      <c r="B51" s="23">
        <v>16000</v>
      </c>
      <c r="C51" s="23">
        <v>5700</v>
      </c>
    </row>
    <row r="52" spans="1:3">
      <c r="A52" s="1" t="s">
        <v>201</v>
      </c>
      <c r="B52" s="23">
        <v>0.14000000000000001</v>
      </c>
      <c r="C52" s="23">
        <v>7.4000000000000003E-3</v>
      </c>
    </row>
    <row r="53" spans="1:3">
      <c r="A53" s="1" t="s">
        <v>202</v>
      </c>
      <c r="B53" s="23">
        <v>0.33</v>
      </c>
      <c r="C53" s="23">
        <v>0.3</v>
      </c>
    </row>
    <row r="54" spans="1:3">
      <c r="A54" s="1" t="s">
        <v>203</v>
      </c>
      <c r="B54" s="23">
        <v>34</v>
      </c>
      <c r="C54" s="23">
        <v>33</v>
      </c>
    </row>
    <row r="55" spans="1:3">
      <c r="A55" s="1" t="s">
        <v>204</v>
      </c>
      <c r="B55" s="23">
        <v>13</v>
      </c>
      <c r="C55" s="23">
        <v>13</v>
      </c>
    </row>
    <row r="56" spans="1:3">
      <c r="A56" s="1" t="s">
        <v>207</v>
      </c>
      <c r="B56" s="23">
        <v>84</v>
      </c>
      <c r="C56" s="23">
        <v>140</v>
      </c>
    </row>
    <row r="57" spans="1:3">
      <c r="A57" s="1" t="s">
        <v>206</v>
      </c>
      <c r="B57" s="23">
        <v>96</v>
      </c>
      <c r="C57" s="23">
        <v>0.21</v>
      </c>
    </row>
  </sheetData>
  <sortState xmlns:xlrd2="http://schemas.microsoft.com/office/spreadsheetml/2017/richdata2" ref="A13:C57">
    <sortCondition ref="A13:A57"/>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19CC0-7683-854A-AB1D-A608C63FAB0D}">
  <dimension ref="A1:R80"/>
  <sheetViews>
    <sheetView topLeftCell="A14" zoomScale="138" workbookViewId="0">
      <selection activeCell="J44" sqref="J44"/>
    </sheetView>
  </sheetViews>
  <sheetFormatPr baseColWidth="10" defaultRowHeight="16"/>
  <cols>
    <col min="1" max="1" width="33.1640625" customWidth="1"/>
    <col min="2" max="2" width="20.33203125" customWidth="1"/>
    <col min="4" max="4" width="14.1640625" customWidth="1"/>
  </cols>
  <sheetData>
    <row r="1" spans="1:3" ht="31">
      <c r="A1" s="19" t="s">
        <v>575</v>
      </c>
    </row>
    <row r="2" spans="1:3" ht="31">
      <c r="A2" s="19"/>
    </row>
    <row r="3" spans="1:3">
      <c r="A3" t="s">
        <v>219</v>
      </c>
      <c r="B3" t="s">
        <v>576</v>
      </c>
    </row>
    <row r="4" spans="1:3">
      <c r="A4" t="s">
        <v>143</v>
      </c>
      <c r="B4" t="s">
        <v>218</v>
      </c>
    </row>
    <row r="5" spans="1:3" ht="35" customHeight="1">
      <c r="A5" s="35" t="s">
        <v>144</v>
      </c>
    </row>
    <row r="6" spans="1:3">
      <c r="A6" s="21" t="s">
        <v>145</v>
      </c>
      <c r="B6" t="s">
        <v>577</v>
      </c>
      <c r="C6" t="s">
        <v>148</v>
      </c>
    </row>
    <row r="7" spans="1:3">
      <c r="A7" s="14" t="s">
        <v>141</v>
      </c>
      <c r="B7" t="s">
        <v>581</v>
      </c>
    </row>
    <row r="8" spans="1:3">
      <c r="A8" s="14"/>
      <c r="B8" t="s">
        <v>592</v>
      </c>
    </row>
    <row r="9" spans="1:3">
      <c r="A9" s="14"/>
      <c r="B9" t="s">
        <v>583</v>
      </c>
    </row>
    <row r="10" spans="1:3">
      <c r="A10" s="14"/>
      <c r="B10" t="s">
        <v>602</v>
      </c>
    </row>
    <row r="11" spans="1:3">
      <c r="A11" s="14"/>
      <c r="B11" t="s">
        <v>582</v>
      </c>
    </row>
    <row r="12" spans="1:3">
      <c r="A12" s="14"/>
      <c r="B12" t="s">
        <v>611</v>
      </c>
    </row>
    <row r="13" spans="1:3">
      <c r="A13" s="14"/>
      <c r="B13" t="s">
        <v>643</v>
      </c>
    </row>
    <row r="14" spans="1:3">
      <c r="A14" s="14" t="s">
        <v>598</v>
      </c>
      <c r="B14" t="s">
        <v>601</v>
      </c>
    </row>
    <row r="15" spans="1:3">
      <c r="A15" s="14"/>
      <c r="B15" t="s">
        <v>600</v>
      </c>
    </row>
    <row r="16" spans="1:3">
      <c r="A16" s="14"/>
      <c r="B16" t="s">
        <v>609</v>
      </c>
    </row>
    <row r="17" spans="1:18">
      <c r="A17" s="14"/>
      <c r="B17" t="s">
        <v>599</v>
      </c>
    </row>
    <row r="18" spans="1:18">
      <c r="A18" s="14"/>
      <c r="B18" t="s">
        <v>610</v>
      </c>
    </row>
    <row r="19" spans="1:18">
      <c r="A19" s="14" t="s">
        <v>376</v>
      </c>
    </row>
    <row r="20" spans="1:18">
      <c r="A20" s="14" t="s">
        <v>613</v>
      </c>
      <c r="B20" t="s">
        <v>615</v>
      </c>
    </row>
    <row r="21" spans="1:18">
      <c r="B21" t="s">
        <v>606</v>
      </c>
    </row>
    <row r="22" spans="1:18">
      <c r="L22" t="s">
        <v>585</v>
      </c>
      <c r="M22" t="s">
        <v>586</v>
      </c>
      <c r="N22" t="s">
        <v>587</v>
      </c>
      <c r="O22" t="s">
        <v>588</v>
      </c>
      <c r="P22" t="s">
        <v>589</v>
      </c>
      <c r="Q22" t="s">
        <v>590</v>
      </c>
    </row>
    <row r="23" spans="1:18">
      <c r="A23" s="14"/>
      <c r="B23" t="s">
        <v>425</v>
      </c>
      <c r="C23" s="28"/>
      <c r="D23" t="s">
        <v>593</v>
      </c>
      <c r="F23" t="s">
        <v>596</v>
      </c>
      <c r="G23" s="67" t="e">
        <f>(Q23/C26)/(0.00000000685/3826)</f>
        <v>#DIV/0!</v>
      </c>
      <c r="H23" t="s">
        <v>591</v>
      </c>
      <c r="J23" t="s">
        <v>584</v>
      </c>
      <c r="L23" s="64">
        <f>1/(0.0000821*298.15)</f>
        <v>40.852818936425457</v>
      </c>
      <c r="M23" s="65" t="e">
        <f>1/C24</f>
        <v>#DIV/0!</v>
      </c>
      <c r="N23" s="65" t="e">
        <f>L25*0.02*1.5/C24</f>
        <v>#DIV/0!</v>
      </c>
      <c r="O23" s="65" t="e">
        <f>L25*0.04*1.5/C24</f>
        <v>#DIV/0!</v>
      </c>
      <c r="P23" s="65" t="e">
        <f>(1000/C23)/(L23*10000000000+M23*7000000+N23*9000+O23*20000)</f>
        <v>#DIV/0!</v>
      </c>
      <c r="Q23" s="65" t="e">
        <f>M23*P23</f>
        <v>#DIV/0!</v>
      </c>
    </row>
    <row r="24" spans="1:18">
      <c r="A24" s="14"/>
      <c r="B24" t="s">
        <v>594</v>
      </c>
      <c r="C24" s="62"/>
      <c r="D24" t="s">
        <v>595</v>
      </c>
      <c r="K24" t="s">
        <v>597</v>
      </c>
      <c r="L24" s="66"/>
    </row>
    <row r="25" spans="1:18">
      <c r="A25" s="14"/>
      <c r="B25" t="s">
        <v>605</v>
      </c>
      <c r="C25" s="28"/>
      <c r="K25" t="s">
        <v>607</v>
      </c>
      <c r="L25" s="66"/>
      <c r="M25" t="s">
        <v>622</v>
      </c>
    </row>
    <row r="26" spans="1:18">
      <c r="A26" s="14"/>
      <c r="B26" t="s">
        <v>604</v>
      </c>
      <c r="C26" s="62"/>
      <c r="D26" t="s">
        <v>608</v>
      </c>
      <c r="R26" s="63"/>
    </row>
    <row r="27" spans="1:18">
      <c r="A27" s="14"/>
      <c r="B27" t="s">
        <v>603</v>
      </c>
    </row>
    <row r="28" spans="1:18">
      <c r="A28" s="14" t="s">
        <v>618</v>
      </c>
    </row>
    <row r="29" spans="1:18">
      <c r="A29" s="14"/>
      <c r="B29" t="s">
        <v>616</v>
      </c>
    </row>
    <row r="30" spans="1:18">
      <c r="B30" t="s">
        <v>606</v>
      </c>
    </row>
    <row r="31" spans="1:18">
      <c r="L31" t="s">
        <v>585</v>
      </c>
      <c r="M31" t="s">
        <v>586</v>
      </c>
      <c r="N31" t="s">
        <v>587</v>
      </c>
      <c r="O31" t="s">
        <v>588</v>
      </c>
      <c r="P31" t="s">
        <v>589</v>
      </c>
      <c r="Q31" t="s">
        <v>590</v>
      </c>
    </row>
    <row r="32" spans="1:18">
      <c r="A32" s="14"/>
      <c r="B32" t="s">
        <v>425</v>
      </c>
      <c r="C32" s="28"/>
      <c r="D32" t="s">
        <v>593</v>
      </c>
      <c r="F32" t="s">
        <v>596</v>
      </c>
      <c r="G32" s="67" t="e">
        <f>(Q32/C35)/(0.00000000685/3826)</f>
        <v>#DIV/0!</v>
      </c>
      <c r="H32" t="s">
        <v>591</v>
      </c>
      <c r="J32" t="s">
        <v>584</v>
      </c>
      <c r="L32" s="64">
        <f>1/(0.0000821*298.15)</f>
        <v>40.852818936425457</v>
      </c>
      <c r="M32" s="65">
        <f>1/1E-50</f>
        <v>1.0000000000000001E+50</v>
      </c>
      <c r="N32" s="65">
        <f>L34*0.02*1.5/1E-50</f>
        <v>0</v>
      </c>
      <c r="O32" s="65">
        <f>L34*0.04*1.5/1E-50</f>
        <v>0</v>
      </c>
      <c r="P32" s="65" t="e">
        <f>(1000/C32)/(L32*10000000000+M32*7000000+N32*9000+O32*20000)</f>
        <v>#DIV/0!</v>
      </c>
      <c r="Q32" s="65" t="e">
        <f>M32*P32</f>
        <v>#DIV/0!</v>
      </c>
    </row>
    <row r="33" spans="1:13">
      <c r="A33" s="14"/>
      <c r="B33" t="s">
        <v>612</v>
      </c>
      <c r="C33" s="63"/>
      <c r="K33" t="s">
        <v>597</v>
      </c>
      <c r="L33" s="66"/>
    </row>
    <row r="34" spans="1:13">
      <c r="A34" s="14"/>
      <c r="B34" t="s">
        <v>605</v>
      </c>
      <c r="C34" s="28"/>
      <c r="K34" t="s">
        <v>607</v>
      </c>
      <c r="L34" s="66"/>
      <c r="M34" t="s">
        <v>622</v>
      </c>
    </row>
    <row r="35" spans="1:13">
      <c r="A35" s="14"/>
      <c r="B35" t="s">
        <v>604</v>
      </c>
      <c r="C35" s="62"/>
      <c r="D35" t="s">
        <v>608</v>
      </c>
    </row>
    <row r="36" spans="1:13">
      <c r="A36" s="14"/>
    </row>
    <row r="37" spans="1:13">
      <c r="A37" s="14" t="s">
        <v>621</v>
      </c>
    </row>
    <row r="38" spans="1:13">
      <c r="A38" s="14"/>
      <c r="B38" t="s">
        <v>617</v>
      </c>
    </row>
    <row r="39" spans="1:13">
      <c r="A39" s="14"/>
      <c r="B39" t="s">
        <v>606</v>
      </c>
    </row>
    <row r="40" spans="1:13">
      <c r="L40" t="s">
        <v>590</v>
      </c>
    </row>
    <row r="41" spans="1:13">
      <c r="A41" s="14"/>
      <c r="B41" t="s">
        <v>425</v>
      </c>
      <c r="C41" s="28"/>
      <c r="D41" t="s">
        <v>593</v>
      </c>
      <c r="F41" t="s">
        <v>596</v>
      </c>
      <c r="G41" s="67" t="e">
        <f>(L41/C42)/(0.00000000685/3826)</f>
        <v>#DIV/0!</v>
      </c>
      <c r="H41" t="s">
        <v>591</v>
      </c>
      <c r="J41" t="s">
        <v>584</v>
      </c>
      <c r="L41" s="65" t="e">
        <f>(1000/C41)/7000000</f>
        <v>#DIV/0!</v>
      </c>
    </row>
    <row r="42" spans="1:13">
      <c r="A42" s="14"/>
      <c r="B42" t="s">
        <v>604</v>
      </c>
      <c r="C42" s="62"/>
      <c r="D42" t="s">
        <v>608</v>
      </c>
    </row>
    <row r="43" spans="1:13">
      <c r="A43" s="14"/>
    </row>
    <row r="44" spans="1:13">
      <c r="A44" s="14" t="s">
        <v>620</v>
      </c>
    </row>
    <row r="45" spans="1:13">
      <c r="A45" s="14"/>
      <c r="B45" t="s">
        <v>619</v>
      </c>
    </row>
    <row r="46" spans="1:13">
      <c r="A46" s="14"/>
    </row>
    <row r="48" spans="1:13" ht="68">
      <c r="A48" s="2" t="s">
        <v>0</v>
      </c>
      <c r="B48" s="3" t="s">
        <v>623</v>
      </c>
    </row>
    <row r="49" spans="1:2">
      <c r="A49" s="1" t="s">
        <v>641</v>
      </c>
      <c r="B49" s="68">
        <v>496</v>
      </c>
    </row>
    <row r="50" spans="1:2">
      <c r="A50" s="1" t="s">
        <v>644</v>
      </c>
      <c r="B50" s="68">
        <v>1</v>
      </c>
    </row>
    <row r="51" spans="1:2">
      <c r="A51" s="1" t="s">
        <v>642</v>
      </c>
      <c r="B51" s="68">
        <v>179</v>
      </c>
    </row>
    <row r="52" spans="1:2">
      <c r="A52" s="1" t="s">
        <v>344</v>
      </c>
      <c r="B52" s="68">
        <v>390</v>
      </c>
    </row>
    <row r="53" spans="1:2">
      <c r="A53" s="1" t="s">
        <v>324</v>
      </c>
      <c r="B53" s="68">
        <v>45</v>
      </c>
    </row>
    <row r="54" spans="1:2">
      <c r="A54" s="1" t="s">
        <v>629</v>
      </c>
      <c r="B54" s="68">
        <v>360.51929244331785</v>
      </c>
    </row>
    <row r="55" spans="1:2">
      <c r="A55" s="1" t="s">
        <v>1</v>
      </c>
      <c r="B55" s="68">
        <v>22000</v>
      </c>
    </row>
    <row r="56" spans="1:2">
      <c r="A56" s="1" t="s">
        <v>323</v>
      </c>
      <c r="B56" s="68">
        <v>235</v>
      </c>
    </row>
    <row r="57" spans="1:2">
      <c r="A57" s="1" t="s">
        <v>307</v>
      </c>
      <c r="B57" s="68">
        <v>3.4</v>
      </c>
    </row>
    <row r="58" spans="1:2">
      <c r="A58" s="1" t="s">
        <v>631</v>
      </c>
      <c r="B58" s="68">
        <v>110</v>
      </c>
    </row>
    <row r="59" spans="1:2">
      <c r="A59" s="1" t="s">
        <v>630</v>
      </c>
      <c r="B59" s="68">
        <v>720</v>
      </c>
    </row>
    <row r="60" spans="1:2">
      <c r="A60" s="1" t="s">
        <v>365</v>
      </c>
      <c r="B60" s="68">
        <v>0.39</v>
      </c>
    </row>
    <row r="61" spans="1:2">
      <c r="A61" s="1" t="s">
        <v>636</v>
      </c>
      <c r="B61" s="68">
        <v>1000</v>
      </c>
    </row>
    <row r="62" spans="1:2">
      <c r="A62" s="1" t="s">
        <v>637</v>
      </c>
      <c r="B62" s="68">
        <v>1000</v>
      </c>
    </row>
    <row r="63" spans="1:2">
      <c r="A63" s="1" t="s">
        <v>640</v>
      </c>
      <c r="B63" s="68">
        <v>390</v>
      </c>
    </row>
    <row r="64" spans="1:2">
      <c r="A64" s="1" t="s">
        <v>179</v>
      </c>
      <c r="B64" s="68">
        <v>45</v>
      </c>
    </row>
    <row r="65" spans="1:2">
      <c r="A65" s="1" t="s">
        <v>32</v>
      </c>
      <c r="B65" s="68">
        <v>3.4</v>
      </c>
    </row>
    <row r="66" spans="1:2">
      <c r="A66" s="1" t="s">
        <v>331</v>
      </c>
      <c r="B66" s="68">
        <v>520</v>
      </c>
    </row>
    <row r="67" spans="1:2">
      <c r="A67" s="1" t="s">
        <v>627</v>
      </c>
      <c r="B67" s="68">
        <v>67700</v>
      </c>
    </row>
    <row r="68" spans="1:2">
      <c r="A68" s="1" t="s">
        <v>314</v>
      </c>
      <c r="B68" s="68">
        <v>240</v>
      </c>
    </row>
    <row r="69" spans="1:2">
      <c r="A69" s="1" t="s">
        <v>336</v>
      </c>
      <c r="B69" s="68">
        <v>14</v>
      </c>
    </row>
    <row r="70" spans="1:2">
      <c r="A70" s="1" t="s">
        <v>638</v>
      </c>
      <c r="B70" s="68">
        <v>91</v>
      </c>
    </row>
    <row r="71" spans="1:2">
      <c r="A71" s="1" t="s">
        <v>628</v>
      </c>
      <c r="B71" s="68">
        <v>3.2000000000000003E-4</v>
      </c>
    </row>
    <row r="72" spans="1:2">
      <c r="A72" s="1" t="s">
        <v>639</v>
      </c>
      <c r="B72" s="68">
        <v>120000</v>
      </c>
    </row>
    <row r="73" spans="1:2">
      <c r="A73" s="1" t="s">
        <v>313</v>
      </c>
      <c r="B73" s="68">
        <v>316859.51096775063</v>
      </c>
    </row>
    <row r="74" spans="1:2">
      <c r="A74" s="1" t="s">
        <v>353</v>
      </c>
      <c r="B74" s="68">
        <v>108.38643155855507</v>
      </c>
    </row>
    <row r="75" spans="1:2">
      <c r="A75" s="1" t="s">
        <v>632</v>
      </c>
      <c r="B75" s="68">
        <v>460</v>
      </c>
    </row>
    <row r="76" spans="1:2">
      <c r="A76" s="1" t="s">
        <v>634</v>
      </c>
      <c r="B76" s="68">
        <v>456</v>
      </c>
    </row>
    <row r="77" spans="1:2">
      <c r="A77" s="1" t="s">
        <v>635</v>
      </c>
      <c r="B77" s="68">
        <v>490</v>
      </c>
    </row>
    <row r="78" spans="1:2">
      <c r="A78" s="1" t="s">
        <v>633</v>
      </c>
      <c r="B78" s="68">
        <v>94</v>
      </c>
    </row>
    <row r="79" spans="1:2">
      <c r="A79" s="1" t="s">
        <v>308</v>
      </c>
      <c r="B79" s="68">
        <v>3.5</v>
      </c>
    </row>
    <row r="80" spans="1:2">
      <c r="A80" s="1" t="s">
        <v>626</v>
      </c>
      <c r="B80" s="68">
        <v>3.2</v>
      </c>
    </row>
  </sheetData>
  <sortState xmlns:xlrd2="http://schemas.microsoft.com/office/spreadsheetml/2017/richdata2" ref="A49:B80">
    <sortCondition ref="A49:A80"/>
  </sortState>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5F9B1-8BF3-A74F-9F37-E267D4A57803}">
  <dimension ref="A1:R64"/>
  <sheetViews>
    <sheetView topLeftCell="A19" zoomScale="132" workbookViewId="0">
      <selection activeCell="F32" sqref="F32"/>
    </sheetView>
  </sheetViews>
  <sheetFormatPr baseColWidth="10" defaultRowHeight="16"/>
  <cols>
    <col min="1" max="1" width="28.6640625" customWidth="1"/>
    <col min="2" max="2" width="26.33203125" customWidth="1"/>
  </cols>
  <sheetData>
    <row r="1" spans="1:3" ht="31">
      <c r="A1" s="19" t="s">
        <v>645</v>
      </c>
    </row>
    <row r="2" spans="1:3" ht="31">
      <c r="A2" s="19"/>
    </row>
    <row r="3" spans="1:3">
      <c r="A3" t="s">
        <v>219</v>
      </c>
      <c r="B3" t="s">
        <v>646</v>
      </c>
    </row>
    <row r="4" spans="1:3">
      <c r="A4" t="s">
        <v>143</v>
      </c>
      <c r="B4" t="s">
        <v>218</v>
      </c>
    </row>
    <row r="5" spans="1:3" ht="40" customHeight="1">
      <c r="A5" s="35" t="s">
        <v>144</v>
      </c>
    </row>
    <row r="6" spans="1:3">
      <c r="A6" s="21" t="s">
        <v>145</v>
      </c>
      <c r="B6" t="s">
        <v>647</v>
      </c>
      <c r="C6" t="s">
        <v>148</v>
      </c>
    </row>
    <row r="7" spans="1:3">
      <c r="A7" s="14" t="s">
        <v>141</v>
      </c>
      <c r="B7" t="s">
        <v>648</v>
      </c>
    </row>
    <row r="8" spans="1:3">
      <c r="A8" s="14"/>
      <c r="B8" t="s">
        <v>649</v>
      </c>
    </row>
    <row r="9" spans="1:3">
      <c r="A9" s="14"/>
      <c r="B9" t="s">
        <v>650</v>
      </c>
    </row>
    <row r="10" spans="1:3">
      <c r="A10" s="14"/>
      <c r="B10" t="s">
        <v>651</v>
      </c>
    </row>
    <row r="11" spans="1:3">
      <c r="A11" s="14"/>
      <c r="B11" t="s">
        <v>652</v>
      </c>
    </row>
    <row r="12" spans="1:3">
      <c r="A12" s="14"/>
      <c r="B12" t="s">
        <v>662</v>
      </c>
    </row>
    <row r="13" spans="1:3">
      <c r="A13" s="14"/>
      <c r="B13" t="s">
        <v>643</v>
      </c>
    </row>
    <row r="14" spans="1:3">
      <c r="A14" s="14" t="s">
        <v>598</v>
      </c>
      <c r="B14" t="s">
        <v>601</v>
      </c>
    </row>
    <row r="15" spans="1:3">
      <c r="A15" s="14"/>
      <c r="B15" t="s">
        <v>600</v>
      </c>
    </row>
    <row r="16" spans="1:3">
      <c r="A16" s="14"/>
      <c r="B16" t="s">
        <v>609</v>
      </c>
    </row>
    <row r="17" spans="1:18">
      <c r="A17" s="14"/>
      <c r="B17" t="s">
        <v>599</v>
      </c>
    </row>
    <row r="18" spans="1:18">
      <c r="A18" s="14"/>
      <c r="B18" t="s">
        <v>661</v>
      </c>
    </row>
    <row r="19" spans="1:18">
      <c r="A19" s="14" t="s">
        <v>376</v>
      </c>
    </row>
    <row r="20" spans="1:18">
      <c r="A20" s="14" t="s">
        <v>653</v>
      </c>
      <c r="B20" t="s">
        <v>654</v>
      </c>
    </row>
    <row r="21" spans="1:18">
      <c r="B21" t="s">
        <v>606</v>
      </c>
    </row>
    <row r="22" spans="1:18">
      <c r="L22" t="s">
        <v>585</v>
      </c>
      <c r="M22" t="s">
        <v>586</v>
      </c>
      <c r="N22" t="s">
        <v>587</v>
      </c>
      <c r="O22" t="s">
        <v>588</v>
      </c>
      <c r="P22" t="s">
        <v>589</v>
      </c>
      <c r="Q22" t="s">
        <v>658</v>
      </c>
    </row>
    <row r="23" spans="1:18">
      <c r="A23" s="14"/>
      <c r="B23" t="s">
        <v>425</v>
      </c>
      <c r="C23" s="28"/>
      <c r="D23" t="s">
        <v>593</v>
      </c>
      <c r="F23" t="s">
        <v>657</v>
      </c>
      <c r="G23" s="67" t="e">
        <f>(Q23/C26)/(0.000000000675/4)</f>
        <v>#DIV/0!</v>
      </c>
      <c r="H23" t="s">
        <v>591</v>
      </c>
      <c r="J23" t="s">
        <v>584</v>
      </c>
      <c r="L23" s="64">
        <f>1/(0.0000821*298.15)</f>
        <v>40.852818936425457</v>
      </c>
      <c r="M23" s="65" t="e">
        <f>1/C24</f>
        <v>#DIV/0!</v>
      </c>
      <c r="N23" s="65" t="e">
        <f>L25*0.02*1.5/C24</f>
        <v>#DIV/0!</v>
      </c>
      <c r="O23" s="65" t="e">
        <f>L25*0.04*1.5/C24</f>
        <v>#DIV/0!</v>
      </c>
      <c r="P23" s="65" t="e">
        <f>(1000/C23)/(L23*10000000000+M23*7000000+N23*9000+O23*20000)</f>
        <v>#DIV/0!</v>
      </c>
      <c r="Q23" s="65" t="e">
        <f>L23*P23</f>
        <v>#DIV/0!</v>
      </c>
    </row>
    <row r="24" spans="1:18">
      <c r="A24" s="14"/>
      <c r="B24" t="s">
        <v>594</v>
      </c>
      <c r="C24" s="62"/>
      <c r="D24" t="s">
        <v>595</v>
      </c>
      <c r="K24" t="s">
        <v>597</v>
      </c>
      <c r="L24" s="66"/>
    </row>
    <row r="25" spans="1:18">
      <c r="A25" s="14"/>
      <c r="B25" t="s">
        <v>605</v>
      </c>
      <c r="C25" s="28"/>
      <c r="K25" t="s">
        <v>607</v>
      </c>
      <c r="L25" s="66"/>
      <c r="M25" t="s">
        <v>622</v>
      </c>
    </row>
    <row r="26" spans="1:18">
      <c r="A26" s="14"/>
      <c r="B26" t="s">
        <v>659</v>
      </c>
      <c r="C26" s="62"/>
      <c r="D26" t="s">
        <v>660</v>
      </c>
      <c r="R26" s="63"/>
    </row>
    <row r="27" spans="1:18">
      <c r="A27" s="14"/>
    </row>
    <row r="28" spans="1:18">
      <c r="A28" s="14" t="s">
        <v>614</v>
      </c>
      <c r="B28" t="s">
        <v>655</v>
      </c>
    </row>
    <row r="29" spans="1:18">
      <c r="A29" s="14"/>
    </row>
    <row r="31" spans="1:18" ht="68">
      <c r="A31" s="2" t="s">
        <v>0</v>
      </c>
      <c r="B31" s="3" t="s">
        <v>656</v>
      </c>
    </row>
    <row r="32" spans="1:18">
      <c r="A32" s="1" t="s">
        <v>641</v>
      </c>
      <c r="B32" s="68">
        <v>8.7999999999999995E-2</v>
      </c>
    </row>
    <row r="33" spans="1:2">
      <c r="A33" s="1" t="s">
        <v>644</v>
      </c>
      <c r="B33" s="68">
        <v>1</v>
      </c>
    </row>
    <row r="34" spans="1:2">
      <c r="A34" s="1" t="s">
        <v>642</v>
      </c>
      <c r="B34" s="68">
        <v>4.3999999999999997E-2</v>
      </c>
    </row>
    <row r="35" spans="1:2">
      <c r="A35" s="1" t="s">
        <v>344</v>
      </c>
      <c r="B35" s="68">
        <v>2.7E-2</v>
      </c>
    </row>
    <row r="36" spans="1:2">
      <c r="A36" s="1" t="s">
        <v>324</v>
      </c>
      <c r="B36" s="68">
        <v>0.44</v>
      </c>
    </row>
    <row r="37" spans="1:2">
      <c r="A37" s="1" t="s">
        <v>629</v>
      </c>
      <c r="B37" s="68">
        <v>1E-3</v>
      </c>
    </row>
    <row r="38" spans="1:2">
      <c r="A38" s="1" t="s">
        <v>1</v>
      </c>
      <c r="B38" s="68">
        <v>1.5</v>
      </c>
    </row>
    <row r="39" spans="1:2">
      <c r="A39" s="1" t="s">
        <v>307</v>
      </c>
      <c r="B39" s="68">
        <v>0.42</v>
      </c>
    </row>
    <row r="40" spans="1:2">
      <c r="A40" s="1" t="s">
        <v>631</v>
      </c>
      <c r="B40" s="68">
        <v>0</v>
      </c>
    </row>
    <row r="41" spans="1:2">
      <c r="A41" s="1" t="s">
        <v>630</v>
      </c>
      <c r="B41" s="68">
        <v>0</v>
      </c>
    </row>
    <row r="42" spans="1:2">
      <c r="A42" s="1" t="s">
        <v>31</v>
      </c>
      <c r="B42" s="68">
        <v>2.9E-5</v>
      </c>
    </row>
    <row r="43" spans="1:2">
      <c r="A43" s="1" t="s">
        <v>365</v>
      </c>
      <c r="B43" s="68">
        <v>0.84</v>
      </c>
    </row>
    <row r="44" spans="1:2">
      <c r="A44" s="1" t="s">
        <v>636</v>
      </c>
      <c r="B44" s="68">
        <v>0</v>
      </c>
    </row>
    <row r="45" spans="1:2">
      <c r="A45" s="1" t="s">
        <v>637</v>
      </c>
      <c r="B45" s="68">
        <v>0</v>
      </c>
    </row>
    <row r="46" spans="1:2">
      <c r="A46" s="1" t="s">
        <v>32</v>
      </c>
      <c r="B46" s="68">
        <v>9.0999999999999998E-2</v>
      </c>
    </row>
    <row r="47" spans="1:2">
      <c r="A47" s="1" t="s">
        <v>331</v>
      </c>
      <c r="B47" s="68">
        <v>4.0000000000000002E-4</v>
      </c>
    </row>
    <row r="48" spans="1:2">
      <c r="A48" s="1" t="s">
        <v>314</v>
      </c>
      <c r="B48" s="68">
        <v>0.36</v>
      </c>
    </row>
    <row r="49" spans="1:9">
      <c r="A49" s="1" t="s">
        <v>336</v>
      </c>
      <c r="B49" s="68">
        <v>0.1</v>
      </c>
    </row>
    <row r="50" spans="1:9">
      <c r="A50" s="1" t="s">
        <v>340</v>
      </c>
      <c r="B50" s="68">
        <v>4.5999999999999996</v>
      </c>
    </row>
    <row r="51" spans="1:9">
      <c r="A51" s="1" t="s">
        <v>628</v>
      </c>
      <c r="B51" s="68">
        <v>1.0999999999999999E-2</v>
      </c>
    </row>
    <row r="52" spans="1:9">
      <c r="A52" s="1" t="s">
        <v>639</v>
      </c>
      <c r="B52" s="68">
        <v>110</v>
      </c>
    </row>
    <row r="53" spans="1:9">
      <c r="A53" s="1" t="s">
        <v>2</v>
      </c>
      <c r="B53" s="68">
        <v>1E-8</v>
      </c>
    </row>
    <row r="54" spans="1:9">
      <c r="A54" s="1" t="s">
        <v>4</v>
      </c>
      <c r="B54" s="68">
        <v>28</v>
      </c>
    </row>
    <row r="55" spans="1:9">
      <c r="A55" s="1" t="s">
        <v>313</v>
      </c>
      <c r="B55" s="68">
        <v>6.0999999999999999E-2</v>
      </c>
    </row>
    <row r="56" spans="1:9">
      <c r="A56" s="1" t="s">
        <v>353</v>
      </c>
      <c r="B56" s="68">
        <v>8.2000000000000007E-3</v>
      </c>
    </row>
    <row r="57" spans="1:9">
      <c r="A57" s="1" t="s">
        <v>632</v>
      </c>
      <c r="B57" s="68">
        <v>0</v>
      </c>
    </row>
    <row r="58" spans="1:9">
      <c r="A58" s="1" t="s">
        <v>634</v>
      </c>
      <c r="B58" s="68">
        <v>0</v>
      </c>
    </row>
    <row r="59" spans="1:9">
      <c r="A59" s="1" t="s">
        <v>635</v>
      </c>
      <c r="B59" s="68">
        <v>0</v>
      </c>
    </row>
    <row r="60" spans="1:9">
      <c r="A60" s="1" t="s">
        <v>633</v>
      </c>
      <c r="B60" s="68">
        <v>0</v>
      </c>
    </row>
    <row r="61" spans="1:9">
      <c r="A61" s="1" t="s">
        <v>10</v>
      </c>
      <c r="B61" s="68">
        <v>15</v>
      </c>
    </row>
    <row r="62" spans="1:9">
      <c r="A62" s="1" t="s">
        <v>308</v>
      </c>
      <c r="B62" s="68">
        <v>0.13</v>
      </c>
    </row>
    <row r="63" spans="1:9">
      <c r="A63" s="1" t="s">
        <v>626</v>
      </c>
      <c r="B63" s="68">
        <v>0.1</v>
      </c>
      <c r="I63">
        <f>1/0.000000051</f>
        <v>19607843.137254901</v>
      </c>
    </row>
    <row r="64" spans="1:9">
      <c r="I64">
        <f>I63/101325</f>
        <v>193.51436602274759</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399D5-9A32-F647-A389-09374B598C67}">
  <dimension ref="A1:H52"/>
  <sheetViews>
    <sheetView zoomScale="125" workbookViewId="0"/>
  </sheetViews>
  <sheetFormatPr baseColWidth="10" defaultRowHeight="16"/>
  <cols>
    <col min="1" max="1" width="28.83203125" customWidth="1"/>
    <col min="2" max="2" width="23" customWidth="1"/>
  </cols>
  <sheetData>
    <row r="1" spans="1:8" ht="31">
      <c r="A1" s="20" t="s">
        <v>420</v>
      </c>
    </row>
    <row r="3" spans="1:8">
      <c r="A3" s="21" t="s">
        <v>165</v>
      </c>
      <c r="B3" t="s">
        <v>409</v>
      </c>
    </row>
    <row r="4" spans="1:8">
      <c r="A4" s="21" t="s">
        <v>142</v>
      </c>
      <c r="B4" t="s">
        <v>27</v>
      </c>
    </row>
    <row r="5" spans="1:8">
      <c r="A5" s="21" t="s">
        <v>144</v>
      </c>
      <c r="B5" t="s">
        <v>421</v>
      </c>
    </row>
    <row r="6" spans="1:8">
      <c r="A6" s="21" t="s">
        <v>145</v>
      </c>
      <c r="B6" t="s">
        <v>149</v>
      </c>
      <c r="C6" t="s">
        <v>148</v>
      </c>
    </row>
    <row r="7" spans="1:8">
      <c r="A7" s="21" t="s">
        <v>141</v>
      </c>
      <c r="B7" t="s">
        <v>214</v>
      </c>
    </row>
    <row r="8" spans="1:8">
      <c r="B8" t="s">
        <v>215</v>
      </c>
    </row>
    <row r="9" spans="1:8">
      <c r="B9" t="s">
        <v>216</v>
      </c>
    </row>
    <row r="10" spans="1:8">
      <c r="A10" s="14" t="s">
        <v>210</v>
      </c>
      <c r="B10" t="s">
        <v>431</v>
      </c>
    </row>
    <row r="12" spans="1:8" ht="64" customHeight="1">
      <c r="A12" s="2" t="s">
        <v>0</v>
      </c>
      <c r="B12" s="3" t="s">
        <v>217</v>
      </c>
      <c r="E12" s="10"/>
      <c r="F12" s="13"/>
    </row>
    <row r="13" spans="1:8">
      <c r="A13" s="1" t="s">
        <v>16</v>
      </c>
      <c r="B13" s="23">
        <v>0.11</v>
      </c>
    </row>
    <row r="14" spans="1:8">
      <c r="A14" s="1" t="s">
        <v>26</v>
      </c>
      <c r="B14" s="23">
        <v>2.3E-2</v>
      </c>
      <c r="D14" s="11"/>
      <c r="E14" s="11"/>
      <c r="F14" s="11"/>
      <c r="G14" s="11"/>
      <c r="H14" s="11"/>
    </row>
    <row r="15" spans="1:8" ht="18" customHeight="1">
      <c r="A15" s="1" t="s">
        <v>27</v>
      </c>
      <c r="B15" s="23">
        <v>1</v>
      </c>
      <c r="D15" s="11"/>
      <c r="E15" s="11"/>
      <c r="F15" s="11"/>
      <c r="G15" s="12"/>
      <c r="H15" s="11"/>
    </row>
    <row r="16" spans="1:8">
      <c r="A16" s="1" t="s">
        <v>167</v>
      </c>
      <c r="B16" s="23">
        <v>79</v>
      </c>
      <c r="D16" s="11"/>
      <c r="E16" s="11"/>
      <c r="F16" s="11"/>
      <c r="G16" s="11"/>
      <c r="H16" s="11"/>
    </row>
    <row r="17" spans="1:8">
      <c r="A17" s="1" t="s">
        <v>168</v>
      </c>
      <c r="B17" s="23">
        <v>12000</v>
      </c>
      <c r="D17" s="11"/>
      <c r="E17" s="11"/>
      <c r="F17" s="11"/>
      <c r="G17" s="11"/>
      <c r="H17" s="11"/>
    </row>
    <row r="18" spans="1:8">
      <c r="A18" s="1" t="s">
        <v>170</v>
      </c>
      <c r="B18" s="23">
        <v>57000</v>
      </c>
      <c r="D18" s="11"/>
      <c r="E18" s="11"/>
      <c r="F18" s="11"/>
      <c r="G18" s="11"/>
      <c r="H18" s="11"/>
    </row>
    <row r="19" spans="1:8">
      <c r="A19" s="1" t="s">
        <v>171</v>
      </c>
      <c r="B19" s="23">
        <v>210</v>
      </c>
      <c r="D19" s="11"/>
      <c r="E19" s="11"/>
      <c r="F19" s="11"/>
      <c r="G19" s="11"/>
      <c r="H19" s="11"/>
    </row>
    <row r="20" spans="1:8">
      <c r="A20" s="1" t="s">
        <v>172</v>
      </c>
      <c r="B20" s="23">
        <v>230</v>
      </c>
      <c r="D20" s="11"/>
      <c r="E20" s="11"/>
      <c r="F20" s="11"/>
      <c r="G20" s="11"/>
      <c r="H20" s="11"/>
    </row>
    <row r="21" spans="1:8">
      <c r="A21" s="1" t="s">
        <v>173</v>
      </c>
      <c r="B21" s="23">
        <v>9.0999999999999998E-2</v>
      </c>
      <c r="D21" s="11"/>
      <c r="E21" s="11"/>
      <c r="F21" s="11"/>
      <c r="G21" s="11"/>
      <c r="H21" s="11"/>
    </row>
    <row r="22" spans="1:8">
      <c r="A22" s="1" t="s">
        <v>174</v>
      </c>
      <c r="B22" s="23">
        <v>1500</v>
      </c>
      <c r="D22" s="11"/>
      <c r="E22" s="11"/>
      <c r="F22" s="11"/>
      <c r="G22" s="11"/>
      <c r="H22" s="11"/>
    </row>
    <row r="23" spans="1:8">
      <c r="A23" s="1" t="s">
        <v>175</v>
      </c>
      <c r="B23" s="23">
        <v>110</v>
      </c>
      <c r="D23" s="11"/>
      <c r="E23" s="11"/>
      <c r="F23" s="11"/>
      <c r="G23" s="11"/>
      <c r="H23" s="11"/>
    </row>
    <row r="24" spans="1:8">
      <c r="A24" s="1" t="s">
        <v>176</v>
      </c>
      <c r="B24" s="23">
        <v>28</v>
      </c>
    </row>
    <row r="25" spans="1:8">
      <c r="A25" s="1" t="s">
        <v>177</v>
      </c>
      <c r="B25" s="23">
        <v>3400</v>
      </c>
    </row>
    <row r="26" spans="1:8">
      <c r="A26" s="1" t="s">
        <v>178</v>
      </c>
      <c r="B26" s="23">
        <v>1100</v>
      </c>
    </row>
    <row r="27" spans="1:8">
      <c r="A27" s="1" t="s">
        <v>179</v>
      </c>
      <c r="B27" s="23">
        <v>4400</v>
      </c>
    </row>
    <row r="28" spans="1:8">
      <c r="A28" s="1" t="s">
        <v>181</v>
      </c>
      <c r="B28" s="23">
        <v>79</v>
      </c>
    </row>
    <row r="29" spans="1:8">
      <c r="A29" s="1" t="s">
        <v>180</v>
      </c>
      <c r="B29" s="23">
        <v>1.2E-2</v>
      </c>
    </row>
    <row r="30" spans="1:8">
      <c r="A30" s="1" t="s">
        <v>182</v>
      </c>
      <c r="B30" s="23">
        <v>2.1999999999999999E-2</v>
      </c>
    </row>
    <row r="31" spans="1:8">
      <c r="A31" s="1" t="s">
        <v>205</v>
      </c>
      <c r="B31" s="23">
        <v>9.8000000000000007</v>
      </c>
    </row>
    <row r="32" spans="1:8">
      <c r="A32" s="1" t="s">
        <v>183</v>
      </c>
      <c r="B32" s="23">
        <v>280</v>
      </c>
    </row>
    <row r="33" spans="1:2">
      <c r="A33" s="1" t="s">
        <v>208</v>
      </c>
      <c r="B33" s="23">
        <v>19</v>
      </c>
    </row>
    <row r="34" spans="1:2">
      <c r="A34" s="1" t="s">
        <v>186</v>
      </c>
      <c r="B34" s="23">
        <v>9.6</v>
      </c>
    </row>
    <row r="35" spans="1:2">
      <c r="A35" s="1" t="s">
        <v>187</v>
      </c>
      <c r="B35" s="23">
        <v>1700</v>
      </c>
    </row>
    <row r="36" spans="1:2">
      <c r="A36" s="1" t="s">
        <v>188</v>
      </c>
      <c r="B36" s="23">
        <v>19</v>
      </c>
    </row>
    <row r="37" spans="1:2">
      <c r="A37" s="1" t="s">
        <v>189</v>
      </c>
      <c r="B37" s="23">
        <v>660</v>
      </c>
    </row>
    <row r="38" spans="1:2">
      <c r="A38" s="1" t="s">
        <v>190</v>
      </c>
      <c r="B38" s="23">
        <v>3200</v>
      </c>
    </row>
    <row r="39" spans="1:2">
      <c r="A39" s="1" t="s">
        <v>194</v>
      </c>
      <c r="B39" s="23">
        <v>0.55000000000000004</v>
      </c>
    </row>
    <row r="40" spans="1:2">
      <c r="A40" s="1" t="s">
        <v>192</v>
      </c>
      <c r="B40" s="23">
        <v>240</v>
      </c>
    </row>
    <row r="41" spans="1:2">
      <c r="A41" s="1" t="s">
        <v>193</v>
      </c>
      <c r="B41" s="23">
        <v>4</v>
      </c>
    </row>
    <row r="42" spans="1:2">
      <c r="A42" s="1" t="s">
        <v>195</v>
      </c>
      <c r="B42" s="23">
        <v>2900</v>
      </c>
    </row>
    <row r="43" spans="1:2">
      <c r="A43" s="1" t="s">
        <v>196</v>
      </c>
      <c r="B43" s="23">
        <v>0.44</v>
      </c>
    </row>
    <row r="44" spans="1:2">
      <c r="A44" s="1" t="s">
        <v>198</v>
      </c>
      <c r="B44" s="23">
        <v>0.7</v>
      </c>
    </row>
    <row r="45" spans="1:2">
      <c r="A45" s="1" t="s">
        <v>199</v>
      </c>
      <c r="B45" s="23">
        <v>0.21</v>
      </c>
    </row>
    <row r="46" spans="1:2">
      <c r="A46" s="1" t="s">
        <v>200</v>
      </c>
      <c r="B46" s="23">
        <v>8000</v>
      </c>
    </row>
    <row r="47" spans="1:2">
      <c r="A47" s="1" t="s">
        <v>201</v>
      </c>
      <c r="B47" s="23">
        <v>10</v>
      </c>
    </row>
    <row r="48" spans="1:2">
      <c r="A48" s="1" t="s">
        <v>202</v>
      </c>
      <c r="B48" s="23">
        <v>0.28999999999999998</v>
      </c>
    </row>
    <row r="49" spans="1:2">
      <c r="A49" s="1" t="s">
        <v>203</v>
      </c>
      <c r="B49" s="23">
        <v>9.7000000000000003E-2</v>
      </c>
    </row>
    <row r="50" spans="1:2">
      <c r="A50" s="1" t="s">
        <v>204</v>
      </c>
      <c r="B50" s="23">
        <v>4.2000000000000003E-2</v>
      </c>
    </row>
    <row r="51" spans="1:2">
      <c r="A51" s="1" t="s">
        <v>207</v>
      </c>
      <c r="B51" s="23">
        <v>2.8000000000000001E-2</v>
      </c>
    </row>
    <row r="52" spans="1:2">
      <c r="A52" s="1" t="s">
        <v>206</v>
      </c>
      <c r="B52" s="23">
        <v>91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FCC43-F8E9-9B49-9825-CF7FC68D9F81}">
  <dimension ref="A1:J55"/>
  <sheetViews>
    <sheetView zoomScale="143" workbookViewId="0">
      <selection activeCell="D18" sqref="D18"/>
    </sheetView>
  </sheetViews>
  <sheetFormatPr baseColWidth="10" defaultRowHeight="16"/>
  <cols>
    <col min="1" max="1" width="27.1640625" customWidth="1"/>
    <col min="2" max="2" width="26.33203125" customWidth="1"/>
    <col min="3" max="3" width="29.1640625" customWidth="1"/>
    <col min="5" max="5" width="31.83203125" customWidth="1"/>
    <col min="6" max="6" width="34.83203125" customWidth="1"/>
    <col min="7" max="7" width="33" customWidth="1"/>
  </cols>
  <sheetData>
    <row r="1" spans="1:10" ht="31">
      <c r="A1" s="19" t="s">
        <v>135</v>
      </c>
    </row>
    <row r="3" spans="1:10">
      <c r="A3" s="21" t="s">
        <v>165</v>
      </c>
      <c r="B3" t="s">
        <v>410</v>
      </c>
    </row>
    <row r="4" spans="1:10">
      <c r="A4" s="21" t="s">
        <v>142</v>
      </c>
      <c r="B4" t="s">
        <v>27</v>
      </c>
    </row>
    <row r="5" spans="1:10">
      <c r="A5" s="21" t="s">
        <v>144</v>
      </c>
      <c r="B5" t="s">
        <v>422</v>
      </c>
    </row>
    <row r="6" spans="1:10">
      <c r="A6" s="21" t="s">
        <v>145</v>
      </c>
      <c r="B6" t="s">
        <v>151</v>
      </c>
      <c r="C6" t="s">
        <v>148</v>
      </c>
    </row>
    <row r="7" spans="1:10">
      <c r="A7" s="21" t="s">
        <v>141</v>
      </c>
      <c r="B7" t="s">
        <v>221</v>
      </c>
    </row>
    <row r="8" spans="1:10">
      <c r="A8" s="14" t="s">
        <v>210</v>
      </c>
      <c r="B8" t="s">
        <v>431</v>
      </c>
    </row>
    <row r="10" spans="1:10" ht="51">
      <c r="A10" s="2" t="s">
        <v>0</v>
      </c>
      <c r="B10" s="3" t="s">
        <v>434</v>
      </c>
      <c r="F10" s="13"/>
    </row>
    <row r="11" spans="1:10">
      <c r="A11" s="1" t="s">
        <v>16</v>
      </c>
      <c r="B11" s="23">
        <v>1.5E-3</v>
      </c>
    </row>
    <row r="12" spans="1:10">
      <c r="A12" s="1" t="s">
        <v>26</v>
      </c>
      <c r="B12" s="23">
        <v>1.6999999999999999E-3</v>
      </c>
      <c r="F12" s="11"/>
      <c r="G12" s="11"/>
      <c r="H12" s="11"/>
      <c r="I12" s="11"/>
      <c r="J12" s="11"/>
    </row>
    <row r="13" spans="1:10" ht="20">
      <c r="A13" s="1" t="s">
        <v>27</v>
      </c>
      <c r="B13" s="23" t="s">
        <v>222</v>
      </c>
      <c r="F13" s="11"/>
      <c r="G13" s="11"/>
      <c r="H13" s="11"/>
      <c r="I13" s="12"/>
      <c r="J13" s="11"/>
    </row>
    <row r="14" spans="1:10">
      <c r="A14" s="1" t="s">
        <v>167</v>
      </c>
      <c r="B14" s="23">
        <v>2.1</v>
      </c>
      <c r="F14" s="11"/>
      <c r="G14" s="11"/>
      <c r="H14" s="11"/>
      <c r="I14" s="11"/>
      <c r="J14" s="11"/>
    </row>
    <row r="15" spans="1:10">
      <c r="A15" s="1" t="s">
        <v>168</v>
      </c>
      <c r="B15" s="23">
        <v>20</v>
      </c>
      <c r="F15" s="11"/>
      <c r="G15" s="11"/>
      <c r="H15" s="11"/>
      <c r="I15" s="11"/>
      <c r="J15" s="11"/>
    </row>
    <row r="16" spans="1:10">
      <c r="A16" s="1" t="s">
        <v>169</v>
      </c>
      <c r="B16" s="23"/>
      <c r="F16" s="11"/>
      <c r="G16" s="11"/>
      <c r="H16" s="11"/>
      <c r="I16" s="11"/>
      <c r="J16" s="11"/>
    </row>
    <row r="17" spans="1:10">
      <c r="A17" s="1" t="s">
        <v>170</v>
      </c>
      <c r="B17" s="23">
        <v>8.8000000000000007</v>
      </c>
      <c r="F17" s="11"/>
      <c r="G17" s="11"/>
      <c r="H17" s="11"/>
      <c r="I17" s="11"/>
      <c r="J17" s="11"/>
    </row>
    <row r="18" spans="1:10">
      <c r="A18" s="1" t="s">
        <v>171</v>
      </c>
      <c r="B18" s="23">
        <v>33</v>
      </c>
      <c r="F18" s="11"/>
      <c r="G18" s="11"/>
      <c r="H18" s="11"/>
      <c r="I18" s="11"/>
      <c r="J18" s="11"/>
    </row>
    <row r="19" spans="1:10">
      <c r="A19" s="1" t="s">
        <v>172</v>
      </c>
      <c r="B19" s="23">
        <v>3.2</v>
      </c>
      <c r="F19" s="11"/>
      <c r="G19" s="11"/>
      <c r="H19" s="11"/>
      <c r="I19" s="11"/>
      <c r="J19" s="11"/>
    </row>
    <row r="20" spans="1:10">
      <c r="A20" s="1" t="s">
        <v>173</v>
      </c>
      <c r="B20" s="23">
        <v>3.3999999999999998E-3</v>
      </c>
      <c r="F20" s="11"/>
      <c r="G20" s="11"/>
      <c r="H20" s="11"/>
      <c r="I20" s="11"/>
      <c r="J20" s="11"/>
    </row>
    <row r="21" spans="1:10">
      <c r="A21" s="1" t="s">
        <v>174</v>
      </c>
      <c r="B21" s="23">
        <v>24</v>
      </c>
      <c r="F21" s="11"/>
      <c r="G21" s="11"/>
      <c r="H21" s="11"/>
      <c r="I21" s="11"/>
      <c r="J21" s="11"/>
    </row>
    <row r="22" spans="1:10">
      <c r="A22" s="1" t="s">
        <v>175</v>
      </c>
      <c r="B22" s="23">
        <v>1.6</v>
      </c>
    </row>
    <row r="23" spans="1:10">
      <c r="A23" s="1" t="s">
        <v>176</v>
      </c>
      <c r="B23" s="23">
        <v>36</v>
      </c>
    </row>
    <row r="24" spans="1:10">
      <c r="A24" s="1" t="s">
        <v>177</v>
      </c>
      <c r="B24" s="23">
        <v>99</v>
      </c>
    </row>
    <row r="25" spans="1:10">
      <c r="A25" s="1" t="s">
        <v>178</v>
      </c>
      <c r="B25" s="23">
        <v>1.5</v>
      </c>
    </row>
    <row r="26" spans="1:10">
      <c r="A26" s="1" t="s">
        <v>179</v>
      </c>
      <c r="B26" s="23" t="s">
        <v>223</v>
      </c>
    </row>
    <row r="27" spans="1:10">
      <c r="A27" s="1" t="s">
        <v>181</v>
      </c>
      <c r="B27" s="23" t="s">
        <v>224</v>
      </c>
    </row>
    <row r="28" spans="1:10">
      <c r="A28" s="1" t="s">
        <v>180</v>
      </c>
      <c r="B28" s="23" t="s">
        <v>225</v>
      </c>
    </row>
    <row r="29" spans="1:10">
      <c r="A29" s="1" t="s">
        <v>182</v>
      </c>
      <c r="B29" s="23" t="s">
        <v>226</v>
      </c>
    </row>
    <row r="30" spans="1:10">
      <c r="A30" s="1" t="s">
        <v>205</v>
      </c>
      <c r="B30" s="23" t="s">
        <v>246</v>
      </c>
    </row>
    <row r="31" spans="1:10">
      <c r="A31" s="1" t="s">
        <v>183</v>
      </c>
      <c r="B31" s="23" t="s">
        <v>227</v>
      </c>
    </row>
    <row r="32" spans="1:10">
      <c r="A32" s="1" t="s">
        <v>184</v>
      </c>
      <c r="B32" s="23"/>
    </row>
    <row r="33" spans="1:2">
      <c r="A33" s="1" t="s">
        <v>208</v>
      </c>
      <c r="B33" s="23" t="s">
        <v>247</v>
      </c>
    </row>
    <row r="34" spans="1:2">
      <c r="A34" s="1" t="s">
        <v>185</v>
      </c>
      <c r="B34" s="23"/>
    </row>
    <row r="35" spans="1:2">
      <c r="A35" s="1" t="s">
        <v>186</v>
      </c>
      <c r="B35" s="23" t="s">
        <v>228</v>
      </c>
    </row>
    <row r="36" spans="1:2">
      <c r="A36" s="1" t="s">
        <v>187</v>
      </c>
      <c r="B36" s="23" t="s">
        <v>229</v>
      </c>
    </row>
    <row r="37" spans="1:2">
      <c r="A37" s="1" t="s">
        <v>188</v>
      </c>
      <c r="B37" s="23" t="s">
        <v>230</v>
      </c>
    </row>
    <row r="38" spans="1:2">
      <c r="A38" s="1" t="s">
        <v>189</v>
      </c>
      <c r="B38" s="23" t="s">
        <v>231</v>
      </c>
    </row>
    <row r="39" spans="1:2">
      <c r="A39" s="1" t="s">
        <v>190</v>
      </c>
      <c r="B39" s="23" t="s">
        <v>232</v>
      </c>
    </row>
    <row r="40" spans="1:2">
      <c r="A40" s="1" t="s">
        <v>191</v>
      </c>
      <c r="B40" s="23"/>
    </row>
    <row r="41" spans="1:2">
      <c r="A41" s="1" t="s">
        <v>194</v>
      </c>
      <c r="B41" s="23" t="s">
        <v>233</v>
      </c>
    </row>
    <row r="42" spans="1:2">
      <c r="A42" s="1" t="s">
        <v>192</v>
      </c>
      <c r="B42" s="23" t="s">
        <v>234</v>
      </c>
    </row>
    <row r="43" spans="1:2">
      <c r="A43" s="1" t="s">
        <v>193</v>
      </c>
      <c r="B43" s="23" t="s">
        <v>235</v>
      </c>
    </row>
    <row r="44" spans="1:2">
      <c r="A44" s="1" t="s">
        <v>195</v>
      </c>
      <c r="B44" s="23" t="s">
        <v>236</v>
      </c>
    </row>
    <row r="45" spans="1:2">
      <c r="A45" s="1" t="s">
        <v>196</v>
      </c>
      <c r="B45" s="23" t="s">
        <v>237</v>
      </c>
    </row>
    <row r="46" spans="1:2">
      <c r="A46" s="1" t="s">
        <v>197</v>
      </c>
      <c r="B46" s="23"/>
    </row>
    <row r="47" spans="1:2">
      <c r="A47" s="1" t="s">
        <v>198</v>
      </c>
      <c r="B47" s="23" t="s">
        <v>238</v>
      </c>
    </row>
    <row r="48" spans="1:2">
      <c r="A48" s="1" t="s">
        <v>199</v>
      </c>
      <c r="B48" s="23" t="s">
        <v>239</v>
      </c>
    </row>
    <row r="49" spans="1:2">
      <c r="A49" s="1" t="s">
        <v>200</v>
      </c>
      <c r="B49" s="23" t="s">
        <v>240</v>
      </c>
    </row>
    <row r="50" spans="1:2">
      <c r="A50" s="1" t="s">
        <v>201</v>
      </c>
      <c r="B50" s="23" t="s">
        <v>241</v>
      </c>
    </row>
    <row r="51" spans="1:2">
      <c r="A51" s="1" t="s">
        <v>202</v>
      </c>
      <c r="B51" s="23" t="s">
        <v>242</v>
      </c>
    </row>
    <row r="52" spans="1:2">
      <c r="A52" s="1" t="s">
        <v>203</v>
      </c>
      <c r="B52" s="23" t="s">
        <v>239</v>
      </c>
    </row>
    <row r="53" spans="1:2">
      <c r="A53" s="1" t="s">
        <v>204</v>
      </c>
      <c r="B53" s="23" t="s">
        <v>243</v>
      </c>
    </row>
    <row r="54" spans="1:2">
      <c r="A54" s="1" t="s">
        <v>207</v>
      </c>
      <c r="B54" s="23" t="s">
        <v>244</v>
      </c>
    </row>
    <row r="55" spans="1:2">
      <c r="A55" s="1" t="s">
        <v>206</v>
      </c>
      <c r="B55" s="23" t="s">
        <v>245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97206-953B-484B-B413-F66EEF28ABFF}">
  <dimension ref="A1:J94"/>
  <sheetViews>
    <sheetView zoomScale="150" workbookViewId="0">
      <selection activeCell="C15" sqref="C15"/>
    </sheetView>
  </sheetViews>
  <sheetFormatPr baseColWidth="10" defaultRowHeight="16"/>
  <cols>
    <col min="1" max="1" width="29" customWidth="1"/>
    <col min="2" max="2" width="30.83203125" customWidth="1"/>
    <col min="3" max="3" width="29.33203125" customWidth="1"/>
    <col min="5" max="5" width="30.33203125" customWidth="1"/>
    <col min="6" max="6" width="43.5" customWidth="1"/>
    <col min="7" max="7" width="32.6640625" customWidth="1"/>
  </cols>
  <sheetData>
    <row r="1" spans="1:10" ht="31">
      <c r="A1" s="20" t="s">
        <v>140</v>
      </c>
    </row>
    <row r="3" spans="1:10">
      <c r="A3" s="21" t="s">
        <v>165</v>
      </c>
      <c r="B3" t="s">
        <v>166</v>
      </c>
    </row>
    <row r="4" spans="1:10">
      <c r="A4" s="21" t="s">
        <v>164</v>
      </c>
      <c r="B4" t="s">
        <v>163</v>
      </c>
    </row>
    <row r="5" spans="1:10" ht="30" customHeight="1">
      <c r="A5" s="21" t="s">
        <v>144</v>
      </c>
    </row>
    <row r="6" spans="1:10">
      <c r="A6" s="21" t="s">
        <v>145</v>
      </c>
      <c r="B6" t="s">
        <v>146</v>
      </c>
      <c r="C6" t="s">
        <v>499</v>
      </c>
    </row>
    <row r="7" spans="1:10">
      <c r="A7" s="21" t="s">
        <v>141</v>
      </c>
      <c r="B7" t="s">
        <v>500</v>
      </c>
    </row>
    <row r="8" spans="1:10">
      <c r="A8" s="21" t="s">
        <v>408</v>
      </c>
      <c r="B8" t="s">
        <v>418</v>
      </c>
    </row>
    <row r="10" spans="1:10" ht="54" customHeight="1">
      <c r="A10" s="2" t="s">
        <v>0</v>
      </c>
      <c r="B10" s="3" t="s">
        <v>39</v>
      </c>
      <c r="F10" s="13"/>
    </row>
    <row r="11" spans="1:10">
      <c r="A11" s="1" t="s">
        <v>40</v>
      </c>
      <c r="B11" s="9">
        <v>63300000000000</v>
      </c>
    </row>
    <row r="12" spans="1:10">
      <c r="A12" s="1" t="s">
        <v>41</v>
      </c>
      <c r="B12" s="9">
        <v>1E-8</v>
      </c>
    </row>
    <row r="13" spans="1:10">
      <c r="A13" s="1" t="s">
        <v>42</v>
      </c>
      <c r="B13" s="1">
        <v>1</v>
      </c>
      <c r="F13" s="11"/>
      <c r="G13" s="11"/>
      <c r="H13" s="11"/>
      <c r="I13" s="11"/>
      <c r="J13" s="11"/>
    </row>
    <row r="14" spans="1:10" ht="20">
      <c r="A14" s="1" t="s">
        <v>43</v>
      </c>
      <c r="B14" s="9">
        <v>4.7100000000000002E-7</v>
      </c>
      <c r="F14" s="11"/>
      <c r="G14" s="11"/>
      <c r="H14" s="11"/>
      <c r="I14" s="12"/>
      <c r="J14" s="11"/>
    </row>
    <row r="15" spans="1:10">
      <c r="A15" s="1" t="s">
        <v>44</v>
      </c>
      <c r="B15" s="9">
        <v>9.1699999999999993E-3</v>
      </c>
      <c r="F15" s="11"/>
      <c r="G15" s="11"/>
      <c r="H15" s="11"/>
      <c r="I15" s="11"/>
      <c r="J15" s="11"/>
    </row>
    <row r="16" spans="1:10">
      <c r="A16" s="1" t="s">
        <v>45</v>
      </c>
      <c r="B16" s="9">
        <v>1.06E-10</v>
      </c>
      <c r="F16" s="11"/>
      <c r="G16" s="11"/>
      <c r="H16" s="11"/>
      <c r="I16" s="11"/>
      <c r="J16" s="11"/>
    </row>
    <row r="17" spans="1:10">
      <c r="A17" s="1" t="s">
        <v>46</v>
      </c>
      <c r="B17" s="9">
        <v>3.1900000000000003E-5</v>
      </c>
      <c r="F17" s="11"/>
      <c r="G17" s="11"/>
      <c r="H17" s="11"/>
      <c r="I17" s="11"/>
      <c r="J17" s="11"/>
    </row>
    <row r="18" spans="1:10">
      <c r="A18" s="1" t="s">
        <v>47</v>
      </c>
      <c r="B18" s="9">
        <v>7.3099999999999998E-2</v>
      </c>
      <c r="F18" s="11"/>
      <c r="G18" s="11"/>
      <c r="H18" s="11"/>
      <c r="I18" s="11"/>
      <c r="J18" s="11"/>
    </row>
    <row r="19" spans="1:10">
      <c r="A19" s="1" t="s">
        <v>48</v>
      </c>
      <c r="B19" s="9">
        <v>4.6699999999999997E-3</v>
      </c>
      <c r="F19" s="11"/>
      <c r="G19" s="11"/>
      <c r="H19" s="11"/>
      <c r="I19" s="11"/>
      <c r="J19" s="11"/>
    </row>
    <row r="20" spans="1:10">
      <c r="A20" s="1" t="s">
        <v>49</v>
      </c>
      <c r="B20" s="9">
        <v>6.6699999999999997E-3</v>
      </c>
      <c r="F20" s="11"/>
      <c r="G20" s="11"/>
      <c r="H20" s="11"/>
      <c r="I20" s="11"/>
      <c r="J20" s="11"/>
    </row>
    <row r="21" spans="1:10">
      <c r="A21" s="1" t="s">
        <v>50</v>
      </c>
      <c r="B21" s="1">
        <v>0.33</v>
      </c>
      <c r="F21" s="11"/>
      <c r="G21" s="11"/>
      <c r="H21" s="11"/>
      <c r="I21" s="11"/>
      <c r="J21" s="11"/>
    </row>
    <row r="22" spans="1:10">
      <c r="A22" s="1" t="s">
        <v>51</v>
      </c>
      <c r="B22" s="9">
        <v>7.0800000000000004E-10</v>
      </c>
      <c r="F22" s="11"/>
      <c r="G22" s="11"/>
      <c r="H22" s="11"/>
      <c r="I22" s="11"/>
      <c r="J22" s="11"/>
    </row>
    <row r="23" spans="1:10">
      <c r="A23" s="1" t="s">
        <v>52</v>
      </c>
      <c r="B23" s="9">
        <v>5.3199999999999998E-9</v>
      </c>
    </row>
    <row r="24" spans="1:10">
      <c r="A24" s="1" t="s">
        <v>53</v>
      </c>
      <c r="B24" s="9">
        <v>1.91E-5</v>
      </c>
    </row>
    <row r="25" spans="1:10">
      <c r="A25" s="1" t="s">
        <v>54</v>
      </c>
      <c r="B25" s="9">
        <v>4.8599999999999998E-8</v>
      </c>
    </row>
    <row r="26" spans="1:10">
      <c r="A26" s="1" t="s">
        <v>55</v>
      </c>
      <c r="B26" s="9">
        <v>8.5800000000000004E-4</v>
      </c>
    </row>
    <row r="27" spans="1:10">
      <c r="A27" s="1" t="s">
        <v>56</v>
      </c>
      <c r="B27" s="9">
        <v>2.62E-5</v>
      </c>
    </row>
    <row r="28" spans="1:10">
      <c r="A28" s="1" t="s">
        <v>57</v>
      </c>
      <c r="B28" s="9">
        <v>1.9400000000000001E-3</v>
      </c>
    </row>
    <row r="29" spans="1:10">
      <c r="A29" s="1" t="s">
        <v>58</v>
      </c>
      <c r="B29" s="9">
        <v>2.1299999999999999E-6</v>
      </c>
    </row>
    <row r="30" spans="1:10">
      <c r="A30" s="1" t="s">
        <v>59</v>
      </c>
      <c r="B30" s="9">
        <v>2.4399999999999999E-6</v>
      </c>
    </row>
    <row r="31" spans="1:10">
      <c r="A31" s="1" t="s">
        <v>60</v>
      </c>
      <c r="B31" s="9">
        <v>1.33E-5</v>
      </c>
    </row>
    <row r="32" spans="1:10">
      <c r="A32" s="1" t="s">
        <v>61</v>
      </c>
      <c r="B32" s="9">
        <v>2.96E-6</v>
      </c>
    </row>
    <row r="33" spans="1:2">
      <c r="A33" s="1" t="s">
        <v>62</v>
      </c>
      <c r="B33" s="9">
        <v>6.5700000000000002E-7</v>
      </c>
    </row>
    <row r="34" spans="1:2">
      <c r="A34" s="1" t="s">
        <v>63</v>
      </c>
      <c r="B34" s="9">
        <v>1.03E-7</v>
      </c>
    </row>
    <row r="35" spans="1:2">
      <c r="A35" s="1" t="s">
        <v>64</v>
      </c>
      <c r="B35" s="9">
        <v>1.4699999999999999E-6</v>
      </c>
    </row>
    <row r="36" spans="1:2">
      <c r="A36" s="1" t="s">
        <v>65</v>
      </c>
      <c r="B36" s="1">
        <v>89.5</v>
      </c>
    </row>
    <row r="37" spans="1:2">
      <c r="A37" s="1" t="s">
        <v>66</v>
      </c>
      <c r="B37" s="9">
        <v>8.6700000000000002E-7</v>
      </c>
    </row>
    <row r="38" spans="1:2">
      <c r="A38" s="1" t="s">
        <v>67</v>
      </c>
      <c r="B38" s="1">
        <v>148</v>
      </c>
    </row>
    <row r="39" spans="1:2">
      <c r="A39" s="1" t="s">
        <v>68</v>
      </c>
      <c r="B39" s="9">
        <v>1.33E-5</v>
      </c>
    </row>
    <row r="40" spans="1:2">
      <c r="A40" s="1" t="s">
        <v>69</v>
      </c>
      <c r="B40" s="9">
        <v>9.0299999999999998E-3</v>
      </c>
    </row>
    <row r="41" spans="1:2">
      <c r="A41" s="1" t="s">
        <v>70</v>
      </c>
      <c r="B41" s="1">
        <v>4.2700000000000002E-2</v>
      </c>
    </row>
    <row r="42" spans="1:2">
      <c r="A42" s="1" t="s">
        <v>71</v>
      </c>
      <c r="B42" s="1">
        <v>32.299999999999997</v>
      </c>
    </row>
    <row r="43" spans="1:2">
      <c r="A43" s="1" t="s">
        <v>72</v>
      </c>
      <c r="B43" s="9">
        <v>8.4299999999999994E-8</v>
      </c>
    </row>
    <row r="44" spans="1:2">
      <c r="A44" s="1" t="s">
        <v>73</v>
      </c>
      <c r="B44" s="1">
        <v>20.9</v>
      </c>
    </row>
    <row r="45" spans="1:2">
      <c r="A45" s="1" t="s">
        <v>74</v>
      </c>
      <c r="B45" s="9">
        <v>2.1299999999999999E-8</v>
      </c>
    </row>
    <row r="46" spans="1:2">
      <c r="A46" s="1" t="s">
        <v>75</v>
      </c>
      <c r="B46" s="1">
        <v>1.35E-2</v>
      </c>
    </row>
    <row r="47" spans="1:2">
      <c r="A47" s="1" t="s">
        <v>76</v>
      </c>
      <c r="B47" s="9">
        <v>9.2299999999999997E-6</v>
      </c>
    </row>
    <row r="48" spans="1:2">
      <c r="A48" s="1" t="s">
        <v>77</v>
      </c>
      <c r="B48" s="9">
        <v>7.6600000000000005E-5</v>
      </c>
    </row>
    <row r="49" spans="1:2">
      <c r="A49" s="1" t="s">
        <v>78</v>
      </c>
      <c r="B49" s="9">
        <v>3.7300000000000001E-9</v>
      </c>
    </row>
    <row r="50" spans="1:2">
      <c r="A50" s="1" t="s">
        <v>79</v>
      </c>
      <c r="B50" s="9">
        <v>1.38E-5</v>
      </c>
    </row>
    <row r="51" spans="1:2">
      <c r="A51" s="1" t="s">
        <v>80</v>
      </c>
      <c r="B51" s="1">
        <v>0.495</v>
      </c>
    </row>
    <row r="52" spans="1:2">
      <c r="A52" s="1" t="s">
        <v>81</v>
      </c>
      <c r="B52" s="1">
        <v>3.1699999999999999E-2</v>
      </c>
    </row>
    <row r="53" spans="1:2">
      <c r="A53" s="1" t="s">
        <v>85</v>
      </c>
      <c r="B53" s="9">
        <v>1.9399999999999998E-17</v>
      </c>
    </row>
    <row r="54" spans="1:2">
      <c r="A54" s="1" t="s">
        <v>82</v>
      </c>
      <c r="B54" s="1">
        <v>0.32500000000000001</v>
      </c>
    </row>
    <row r="55" spans="1:2">
      <c r="A55" s="1" t="s">
        <v>83</v>
      </c>
      <c r="B55" s="9">
        <v>1.08E-4</v>
      </c>
    </row>
    <row r="56" spans="1:2">
      <c r="A56" s="1" t="s">
        <v>84</v>
      </c>
      <c r="B56" s="9">
        <v>2.3099999999999999E-5</v>
      </c>
    </row>
    <row r="57" spans="1:2">
      <c r="A57" s="1" t="s">
        <v>86</v>
      </c>
      <c r="B57" s="1">
        <v>14.4</v>
      </c>
    </row>
    <row r="58" spans="1:2">
      <c r="A58" s="1" t="s">
        <v>87</v>
      </c>
      <c r="B58" s="1">
        <v>0.32300000000000001</v>
      </c>
    </row>
    <row r="59" spans="1:2">
      <c r="A59" s="1" t="s">
        <v>124</v>
      </c>
      <c r="B59" s="9">
        <v>8.4400000000000005E-5</v>
      </c>
    </row>
    <row r="60" spans="1:2">
      <c r="A60" s="1" t="s">
        <v>88</v>
      </c>
      <c r="B60" s="1">
        <v>1.29</v>
      </c>
    </row>
    <row r="61" spans="1:2">
      <c r="A61" s="1" t="s">
        <v>89</v>
      </c>
      <c r="B61" s="9">
        <v>479000000000000</v>
      </c>
    </row>
    <row r="62" spans="1:2">
      <c r="A62" s="1" t="s">
        <v>92</v>
      </c>
      <c r="B62" s="9">
        <v>3.1300000000000002E-8</v>
      </c>
    </row>
    <row r="63" spans="1:2">
      <c r="A63" s="1" t="s">
        <v>90</v>
      </c>
      <c r="B63" s="9">
        <v>2.8500000000000002E-7</v>
      </c>
    </row>
    <row r="64" spans="1:2">
      <c r="A64" s="1" t="s">
        <v>91</v>
      </c>
      <c r="B64" s="9">
        <v>9770000</v>
      </c>
    </row>
    <row r="65" spans="1:2">
      <c r="A65" s="1" t="s">
        <v>93</v>
      </c>
      <c r="B65" s="9">
        <v>23600000</v>
      </c>
    </row>
    <row r="66" spans="1:2">
      <c r="A66" s="1" t="s">
        <v>94</v>
      </c>
      <c r="B66" s="9">
        <v>1.2E+20</v>
      </c>
    </row>
    <row r="67" spans="1:2">
      <c r="A67" s="1" t="s">
        <v>95</v>
      </c>
      <c r="B67" s="1">
        <v>0.76600000000000001</v>
      </c>
    </row>
    <row r="68" spans="1:2">
      <c r="A68" s="1" t="s">
        <v>96</v>
      </c>
      <c r="B68" s="1">
        <v>32.299999999999997</v>
      </c>
    </row>
    <row r="69" spans="1:2">
      <c r="A69" s="1" t="s">
        <v>97</v>
      </c>
      <c r="B69" s="9">
        <v>2.3600000000000001E-9</v>
      </c>
    </row>
    <row r="70" spans="1:2">
      <c r="A70" s="1" t="s">
        <v>98</v>
      </c>
      <c r="B70" s="1">
        <v>32.299999999999997</v>
      </c>
    </row>
    <row r="71" spans="1:2">
      <c r="A71" s="1" t="s">
        <v>99</v>
      </c>
      <c r="B71" s="9">
        <v>5.3200000000000005E-7</v>
      </c>
    </row>
    <row r="72" spans="1:2">
      <c r="A72" s="1" t="s">
        <v>100</v>
      </c>
      <c r="B72" s="9">
        <v>3.9599999999999997E-8</v>
      </c>
    </row>
    <row r="73" spans="1:2">
      <c r="A73" s="1" t="s">
        <v>101</v>
      </c>
      <c r="B73" s="1">
        <v>0.47499999999999998</v>
      </c>
    </row>
    <row r="74" spans="1:2">
      <c r="A74" s="1" t="s">
        <v>102</v>
      </c>
      <c r="B74" s="9">
        <v>2.9900000000000001E-11</v>
      </c>
    </row>
    <row r="75" spans="1:2">
      <c r="A75" s="1" t="s">
        <v>103</v>
      </c>
      <c r="B75" s="1">
        <v>1.84</v>
      </c>
    </row>
    <row r="76" spans="1:2">
      <c r="A76" s="1" t="s">
        <v>104</v>
      </c>
      <c r="B76" s="9">
        <v>8.2399999999999995E-11</v>
      </c>
    </row>
    <row r="77" spans="1:2">
      <c r="A77" s="1" t="s">
        <v>105</v>
      </c>
      <c r="B77" s="9">
        <v>1.1200000000000001E-6</v>
      </c>
    </row>
    <row r="78" spans="1:2">
      <c r="A78" s="1" t="s">
        <v>123</v>
      </c>
      <c r="B78" s="9">
        <v>3.5799999999999997E-4</v>
      </c>
    </row>
    <row r="79" spans="1:2">
      <c r="A79" s="1" t="s">
        <v>106</v>
      </c>
      <c r="B79" s="9">
        <v>6.7700000000000006E-5</v>
      </c>
    </row>
    <row r="80" spans="1:2">
      <c r="A80" s="1" t="s">
        <v>107</v>
      </c>
      <c r="B80" s="1">
        <v>52.8</v>
      </c>
    </row>
    <row r="81" spans="1:2">
      <c r="A81" s="1" t="s">
        <v>108</v>
      </c>
      <c r="B81" s="9">
        <v>2.3600000000000001E-5</v>
      </c>
    </row>
    <row r="82" spans="1:2">
      <c r="A82" s="1" t="s">
        <v>109</v>
      </c>
      <c r="B82" s="9">
        <v>5.0500000000000001E-5</v>
      </c>
    </row>
    <row r="83" spans="1:2">
      <c r="A83" s="1" t="s">
        <v>110</v>
      </c>
      <c r="B83" s="9">
        <v>2.0800000000000001E-7</v>
      </c>
    </row>
    <row r="84" spans="1:2">
      <c r="A84" s="1" t="s">
        <v>111</v>
      </c>
      <c r="B84" s="9">
        <v>8.3100000000000001E-5</v>
      </c>
    </row>
    <row r="85" spans="1:2">
      <c r="A85" s="1" t="s">
        <v>112</v>
      </c>
      <c r="B85" s="1">
        <v>3.3000000000000002E-2</v>
      </c>
    </row>
    <row r="86" spans="1:2">
      <c r="A86" s="1" t="s">
        <v>113</v>
      </c>
      <c r="B86" s="9">
        <v>4.3999999999999997E-8</v>
      </c>
    </row>
    <row r="87" spans="1:2">
      <c r="A87" s="1" t="s">
        <v>114</v>
      </c>
      <c r="B87" s="1">
        <v>1.17E-2</v>
      </c>
    </row>
    <row r="88" spans="1:2">
      <c r="A88" s="1" t="s">
        <v>115</v>
      </c>
      <c r="B88" s="9">
        <v>2.8700000000000002E-3</v>
      </c>
    </row>
    <row r="89" spans="1:2">
      <c r="A89" s="1" t="s">
        <v>116</v>
      </c>
      <c r="B89" s="9">
        <v>1.1599999999999999E-6</v>
      </c>
    </row>
    <row r="90" spans="1:2">
      <c r="A90" s="1" t="s">
        <v>117</v>
      </c>
      <c r="B90" s="9">
        <v>17500</v>
      </c>
    </row>
    <row r="91" spans="1:2">
      <c r="A91" s="1" t="s">
        <v>118</v>
      </c>
      <c r="B91" s="9">
        <v>2.1299999999999999E-6</v>
      </c>
    </row>
    <row r="92" spans="1:2">
      <c r="A92" s="1" t="s">
        <v>119</v>
      </c>
      <c r="B92" s="9">
        <v>3.34E-7</v>
      </c>
    </row>
    <row r="93" spans="1:2">
      <c r="A93" s="1" t="s">
        <v>120</v>
      </c>
      <c r="B93" s="9">
        <v>9.9200000000000004E-4</v>
      </c>
    </row>
    <row r="94" spans="1:2">
      <c r="A94" s="1" t="s">
        <v>121</v>
      </c>
      <c r="B94" s="9">
        <v>1.8600000000000001E-5</v>
      </c>
    </row>
  </sheetData>
  <phoneticPr fontId="4" type="noConversion"/>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1a5fa02a-0763-451a-800f-52b3bad26bae">
      <Terms xmlns="http://schemas.microsoft.com/office/infopath/2007/PartnerControls"/>
    </lcf76f155ced4ddcb4097134ff3c332f>
    <TaxCatchAll xmlns="efac5de3-a0fe-45c5-996f-06300c5b65d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53FD6C7EC3883478DAD75B41E44EBA4" ma:contentTypeVersion="16" ma:contentTypeDescription="Create a new document." ma:contentTypeScope="" ma:versionID="269265b510842f2ed08f3b874fed18bc">
  <xsd:schema xmlns:xsd="http://www.w3.org/2001/XMLSchema" xmlns:xs="http://www.w3.org/2001/XMLSchema" xmlns:p="http://schemas.microsoft.com/office/2006/metadata/properties" xmlns:ns2="1a5fa02a-0763-451a-800f-52b3bad26bae" xmlns:ns3="efac5de3-a0fe-45c5-996f-06300c5b65d0" targetNamespace="http://schemas.microsoft.com/office/2006/metadata/properties" ma:root="true" ma:fieldsID="cfefb48ee67f9b5754a4b4508bcea9d3" ns2:_="" ns3:_="">
    <xsd:import namespace="1a5fa02a-0763-451a-800f-52b3bad26bae"/>
    <xsd:import namespace="efac5de3-a0fe-45c5-996f-06300c5b65d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5fa02a-0763-451a-800f-52b3bad26ba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bd2e69d-a885-47d9-a849-8bc90acf94c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fac5de3-a0fe-45c5-996f-06300c5b65d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a13e2af2-0518-4a67-b358-5949f5b890dc}" ma:internalName="TaxCatchAll" ma:showField="CatchAllData" ma:web="efac5de3-a0fe-45c5-996f-06300c5b65d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103E446-8D87-46C7-9737-5D1409302E81}">
  <ds:schemaRefs>
    <ds:schemaRef ds:uri="http://schemas.microsoft.com/office/2006/metadata/properties"/>
    <ds:schemaRef ds:uri="http://schemas.microsoft.com/office/infopath/2007/PartnerControls"/>
    <ds:schemaRef ds:uri="1a5fa02a-0763-451a-800f-52b3bad26bae"/>
    <ds:schemaRef ds:uri="efac5de3-a0fe-45c5-996f-06300c5b65d0"/>
  </ds:schemaRefs>
</ds:datastoreItem>
</file>

<file path=customXml/itemProps2.xml><?xml version="1.0" encoding="utf-8"?>
<ds:datastoreItem xmlns:ds="http://schemas.openxmlformats.org/officeDocument/2006/customXml" ds:itemID="{609BD1DA-41C1-47A4-8771-9446543A6611}">
  <ds:schemaRefs>
    <ds:schemaRef ds:uri="http://schemas.microsoft.com/sharepoint/v3/contenttype/forms"/>
  </ds:schemaRefs>
</ds:datastoreItem>
</file>

<file path=customXml/itemProps3.xml><?xml version="1.0" encoding="utf-8"?>
<ds:datastoreItem xmlns:ds="http://schemas.openxmlformats.org/officeDocument/2006/customXml" ds:itemID="{51572CA3-5628-4F54-A14F-0E48304527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5fa02a-0763-451a-800f-52b3bad26bae"/>
    <ds:schemaRef ds:uri="efac5de3-a0fe-45c5-996f-06300c5b65d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13</vt:i4>
      </vt:variant>
    </vt:vector>
  </HeadingPairs>
  <TitlesOfParts>
    <vt:vector size="13" baseType="lpstr">
      <vt:lpstr>Introduction</vt:lpstr>
      <vt:lpstr>Global Warming</vt:lpstr>
      <vt:lpstr>Ozone Depletion</vt:lpstr>
      <vt:lpstr>Smog Formation</vt:lpstr>
      <vt:lpstr>POCP</vt:lpstr>
      <vt:lpstr>Acidification</vt:lpstr>
      <vt:lpstr>Eutrophication</vt:lpstr>
      <vt:lpstr>Human Toxicity</vt:lpstr>
      <vt:lpstr>Human Toxicity (ingestion)</vt:lpstr>
      <vt:lpstr>Human Toxicity (inhalation)</vt:lpstr>
      <vt:lpstr>Freshwater ecotoxicity</vt:lpstr>
      <vt:lpstr>Terrestrial ecotoxicity</vt:lpstr>
      <vt:lpstr>Abiotic Depletion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Philip Jessop</cp:lastModifiedBy>
  <dcterms:created xsi:type="dcterms:W3CDTF">2022-10-19T14:37:49Z</dcterms:created>
  <dcterms:modified xsi:type="dcterms:W3CDTF">2024-02-20T18:29:15Z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0x010100453FD6C7EC3883478DAD75B41E44EBA4</vt:lpwstr>
  </property>
</Properties>
</file>